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5330" windowHeight="15990" tabRatio="597" activeTab="1"/>
  </bookViews>
  <sheets>
    <sheet name="WM2014 Auslosen 13424123" sheetId="1" r:id="rId1"/>
    <sheet name="WM2014 Auslosen 13241423" sheetId="2" r:id="rId2"/>
    <sheet name="Tordifferenz" sheetId="3" r:id="rId3"/>
    <sheet name="Direktvergleich" sheetId="4" r:id="rId4"/>
    <sheet name="TD-1423" sheetId="5" r:id="rId5"/>
    <sheet name="Kombi-1423" sheetId="6" r:id="rId6"/>
    <sheet name="Kombi-2341" sheetId="7" r:id="rId7"/>
    <sheet name="Balla Balla 13424123" sheetId="8" r:id="rId8"/>
  </sheets>
  <definedNames/>
  <calcPr fullCalcOnLoad="1"/>
</workbook>
</file>

<file path=xl/sharedStrings.xml><?xml version="1.0" encoding="utf-8"?>
<sst xmlns="http://schemas.openxmlformats.org/spreadsheetml/2006/main" count="1662" uniqueCount="149">
  <si>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</si>
  <si>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</si>
  <si>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</si>
  <si>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</si>
  <si>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</si>
  <si>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</si>
  <si>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</si>
  <si>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</si>
  <si>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</si>
  <si>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</si>
  <si>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</si>
  <si>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</si>
  <si>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</si>
  <si>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</si>
  <si>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</si>
  <si>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</si>
  <si>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</si>
  <si>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</si>
  <si>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</si>
  <si>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Datum/Zeit</t>
  </si>
  <si>
    <t>Spielort</t>
  </si>
  <si>
    <t>Sao Paulo</t>
  </si>
  <si>
    <t>-</t>
  </si>
  <si>
    <t>:</t>
  </si>
  <si>
    <t>ok</t>
  </si>
  <si>
    <t>Natal</t>
  </si>
  <si>
    <t>Fortaleza</t>
  </si>
  <si>
    <t>Manaus</t>
  </si>
  <si>
    <t>Brasilia</t>
  </si>
  <si>
    <t>1A</t>
  </si>
  <si>
    <t>L0=AD hebelt Berechnung aus (top level Losen)</t>
  </si>
  <si>
    <t>Recife</t>
  </si>
  <si>
    <t>2A</t>
  </si>
  <si>
    <t>dv</t>
  </si>
  <si>
    <t>L1=AJ hebelt Direktvergleich (S1) aus</t>
  </si>
  <si>
    <t>L4=AU Losen UEFA-Koeffizient, Fairplay oder Münzwurf</t>
  </si>
  <si>
    <t>Gruppe B</t>
  </si>
  <si>
    <t>Salvador</t>
  </si>
  <si>
    <t>Cuiaba</t>
  </si>
  <si>
    <t>Rio de Janeiro</t>
  </si>
  <si>
    <t>Porto Allegre</t>
  </si>
  <si>
    <t>Curitiba</t>
  </si>
  <si>
    <t>1B</t>
  </si>
  <si>
    <t>2B</t>
  </si>
  <si>
    <t>Gruppe C</t>
  </si>
  <si>
    <t>Belo Horizonte</t>
  </si>
  <si>
    <t>1C</t>
  </si>
  <si>
    <t>2C</t>
  </si>
  <si>
    <t>Gruppe D</t>
  </si>
  <si>
    <t>1D</t>
  </si>
  <si>
    <t>2D</t>
  </si>
  <si>
    <t>Gruppe E</t>
  </si>
  <si>
    <t>1E</t>
  </si>
  <si>
    <t>2E</t>
  </si>
  <si>
    <t>Gruppe F</t>
  </si>
  <si>
    <t>1F</t>
  </si>
  <si>
    <t>2F</t>
  </si>
  <si>
    <t>Gruppe G</t>
  </si>
  <si>
    <t>1G</t>
  </si>
  <si>
    <t>2G</t>
  </si>
  <si>
    <t>Gruppe H</t>
  </si>
  <si>
    <t>1H</t>
  </si>
  <si>
    <t>2H</t>
  </si>
  <si>
    <t>Achtelfinale</t>
  </si>
  <si>
    <t>AF1</t>
  </si>
  <si>
    <t>AF2</t>
  </si>
  <si>
    <t>AF3</t>
  </si>
  <si>
    <t>AF4</t>
  </si>
  <si>
    <t>AF5</t>
  </si>
  <si>
    <t>AF6</t>
  </si>
  <si>
    <t>AF7</t>
  </si>
  <si>
    <t>AF8</t>
  </si>
  <si>
    <t>Viertelfinale</t>
  </si>
  <si>
    <t>VF3</t>
  </si>
  <si>
    <t>VF1</t>
  </si>
  <si>
    <t>VF4</t>
  </si>
  <si>
    <t>VF2</t>
  </si>
  <si>
    <t>Halbfinale</t>
  </si>
  <si>
    <t>F1</t>
  </si>
  <si>
    <t>F2</t>
  </si>
  <si>
    <t>HF1</t>
  </si>
  <si>
    <t>Um Platz 3</t>
  </si>
  <si>
    <t>HF2</t>
  </si>
  <si>
    <t>Finale</t>
  </si>
  <si>
    <t>Zufallsformel</t>
  </si>
  <si>
    <t>OK</t>
  </si>
  <si>
    <t>Topf1</t>
  </si>
  <si>
    <t>M</t>
  </si>
  <si>
    <t>M-real</t>
  </si>
  <si>
    <t>Brasilien</t>
  </si>
  <si>
    <t>Argentinien</t>
  </si>
  <si>
    <t>Kolumbien</t>
  </si>
  <si>
    <t>Uruguay</t>
  </si>
  <si>
    <t>Spanien</t>
  </si>
  <si>
    <t>Deutschland</t>
  </si>
  <si>
    <t>Schweiz</t>
  </si>
  <si>
    <t>Belgien</t>
  </si>
  <si>
    <t>Topf2</t>
  </si>
  <si>
    <t>Algerien</t>
  </si>
  <si>
    <t>Elfenbeinküste</t>
  </si>
  <si>
    <t>Ghana</t>
  </si>
  <si>
    <t>Kamerun</t>
  </si>
  <si>
    <t>Nigeria</t>
  </si>
  <si>
    <t>Chile</t>
  </si>
  <si>
    <t>Ecuador</t>
  </si>
  <si>
    <t>Frankreich</t>
  </si>
  <si>
    <t>Topf3</t>
  </si>
  <si>
    <t>Australien</t>
  </si>
  <si>
    <t>Japan</t>
  </si>
  <si>
    <t>Iran</t>
  </si>
  <si>
    <t>Südkorea</t>
  </si>
  <si>
    <t>Costa Rica</t>
  </si>
  <si>
    <t>Honduras</t>
  </si>
  <si>
    <t>Mexico</t>
  </si>
  <si>
    <t>USA</t>
  </si>
  <si>
    <t>Topf4</t>
  </si>
  <si>
    <t>Bosnien-Herzg.</t>
  </si>
  <si>
    <t>England</t>
  </si>
  <si>
    <t>Griechenland</t>
  </si>
  <si>
    <t>Kroatien</t>
  </si>
  <si>
    <t>Italien</t>
  </si>
  <si>
    <t>Niederlande</t>
  </si>
  <si>
    <t>Portugal</t>
  </si>
  <si>
    <t>Russland</t>
  </si>
  <si>
    <t>Danzig</t>
  </si>
  <si>
    <t>Posen</t>
  </si>
  <si>
    <t>Irland</t>
  </si>
  <si>
    <t>Reihenfolge</t>
  </si>
  <si>
    <t>L0 (AD)</t>
  </si>
  <si>
    <t>Punkte (Y)</t>
  </si>
  <si>
    <t>TD (AB)</t>
  </si>
  <si>
    <t>T (Z)</t>
  </si>
  <si>
    <t>L1 (AJ)</t>
  </si>
  <si>
    <t>DV (AI)</t>
  </si>
  <si>
    <t>DV-TD (AO)</t>
  </si>
  <si>
    <t>DV-T (AT)</t>
  </si>
  <si>
    <t>L4 (AU)</t>
  </si>
  <si>
    <t>T1M1</t>
  </si>
  <si>
    <t>T2M1</t>
  </si>
  <si>
    <t>T3M1</t>
  </si>
  <si>
    <t>T4M1</t>
  </si>
  <si>
    <t>T1M2</t>
  </si>
  <si>
    <t>T2M2</t>
  </si>
  <si>
    <t>T3M2</t>
  </si>
  <si>
    <t>T4M2</t>
  </si>
  <si>
    <t>SP</t>
  </si>
  <si>
    <t>ja</t>
  </si>
  <si>
    <t>Losen Zufall</t>
  </si>
  <si>
    <t>Ergebnis Zufall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</si>
</sst>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5" borderId="0" xfId="0" applyFill="1" applyAlignment="1" applyProtection="1">
      <alignment horizontal="left"/>
      <protection/>
    </xf>
    <xf numFmtId="0" fontId="0" fillId="6" borderId="0" xfId="0" applyFill="1" applyAlignment="1" applyProtection="1">
      <alignment horizontal="left"/>
      <protection/>
    </xf>
    <xf numFmtId="0" fontId="0" fillId="7" borderId="0" xfId="0" applyFill="1" applyAlignment="1" applyProtection="1">
      <alignment horizontal="left"/>
      <protection/>
    </xf>
    <xf numFmtId="0" fontId="1" fillId="7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7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1" fillId="7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0" fillId="8" borderId="0" xfId="0" applyFill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6" borderId="4" xfId="0" applyFont="1" applyFill="1" applyBorder="1" applyAlignment="1" applyProtection="1">
      <alignment horizontal="center"/>
      <protection/>
    </xf>
    <xf numFmtId="0" fontId="1" fillId="7" borderId="5" xfId="0" applyFont="1" applyFill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1" fillId="4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center"/>
      <protection/>
    </xf>
    <xf numFmtId="0" fontId="1" fillId="6" borderId="8" xfId="0" applyFont="1" applyFill="1" applyBorder="1" applyAlignment="1" applyProtection="1">
      <alignment horizontal="center"/>
      <protection/>
    </xf>
    <xf numFmtId="0" fontId="1" fillId="7" borderId="7" xfId="0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6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5" borderId="8" xfId="0" applyFont="1" applyFill="1" applyBorder="1" applyAlignment="1" applyProtection="1">
      <alignment horizontal="center"/>
      <protection/>
    </xf>
    <xf numFmtId="0" fontId="1" fillId="7" borderId="8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1" fillId="9" borderId="0" xfId="0" applyFont="1" applyFill="1" applyAlignment="1" applyProtection="1">
      <alignment horizontal="center"/>
      <protection/>
    </xf>
    <xf numFmtId="0" fontId="1" fillId="9" borderId="0" xfId="0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 horizontal="left"/>
      <protection/>
    </xf>
    <xf numFmtId="0" fontId="1" fillId="11" borderId="0" xfId="0" applyFont="1" applyFill="1" applyAlignment="1" applyProtection="1">
      <alignment horizontal="left"/>
      <protection/>
    </xf>
    <xf numFmtId="0" fontId="1" fillId="12" borderId="0" xfId="0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9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/>
      <protection/>
    </xf>
    <xf numFmtId="0" fontId="1" fillId="12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13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13" borderId="0" xfId="0" applyFont="1" applyFill="1" applyAlignment="1" applyProtection="1">
      <alignment horizontal="left"/>
      <protection/>
    </xf>
    <xf numFmtId="0" fontId="5" fillId="13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13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6" fillId="1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13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" fillId="8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9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10" borderId="8" xfId="0" applyFont="1" applyFill="1" applyBorder="1" applyAlignment="1" applyProtection="1">
      <alignment horizontal="center"/>
      <protection/>
    </xf>
    <xf numFmtId="0" fontId="1" fillId="12" borderId="8" xfId="0" applyFont="1" applyFill="1" applyBorder="1" applyAlignment="1" applyProtection="1">
      <alignment horizontal="center"/>
      <protection/>
    </xf>
    <xf numFmtId="0" fontId="1" fillId="10" borderId="1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13" borderId="0" xfId="0" applyFont="1" applyFill="1" applyAlignment="1" applyProtection="1">
      <alignment horizontal="left"/>
      <protection/>
    </xf>
    <xf numFmtId="0" fontId="8" fillId="13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0" fillId="11" borderId="0" xfId="0" applyFont="1" applyFill="1" applyAlignment="1" applyProtection="1">
      <alignment horizontal="left"/>
      <protection/>
    </xf>
    <xf numFmtId="0" fontId="1" fillId="8" borderId="1" xfId="0" applyFont="1" applyFill="1" applyBorder="1" applyAlignment="1" applyProtection="1">
      <alignment horizontal="center"/>
      <protection/>
    </xf>
    <xf numFmtId="0" fontId="1" fillId="8" borderId="8" xfId="0" applyFont="1" applyFill="1" applyBorder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22" fontId="0" fillId="0" borderId="0" xfId="0" applyNumberFormat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1"/>
  <sheetViews>
    <sheetView workbookViewId="0" topLeftCell="A73">
      <selection activeCell="H116" sqref="H116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2" customWidth="1"/>
    <col min="23" max="23" width="1.7109375" style="2" customWidth="1"/>
    <col min="24" max="24" width="3.00390625" style="2" customWidth="1"/>
    <col min="25" max="25" width="14.28125" style="2" customWidth="1"/>
    <col min="26" max="26" width="2.28125" style="2" customWidth="1"/>
    <col min="27" max="27" width="3.28125" style="2" customWidth="1"/>
    <col min="28" max="28" width="3.00390625" style="2" customWidth="1"/>
    <col min="29" max="29" width="4.421875" style="2" customWidth="1"/>
    <col min="30" max="30" width="19.28125" style="2" customWidth="1"/>
    <col min="31" max="31" width="3.140625" style="10" customWidth="1"/>
    <col min="32" max="32" width="3.57421875" style="2" customWidth="1"/>
    <col min="33" max="36" width="2.8515625" style="2" customWidth="1"/>
    <col min="37" max="37" width="3.140625" style="2" customWidth="1"/>
    <col min="38" max="38" width="6.421875" style="2" customWidth="1"/>
    <col min="39" max="42" width="2.8515625" style="2" customWidth="1"/>
    <col min="43" max="43" width="7.7109375" style="2" customWidth="1"/>
    <col min="44" max="47" width="3.00390625" style="2" customWidth="1"/>
    <col min="48" max="48" width="3.140625" style="2" customWidth="1"/>
    <col min="49" max="16384" width="11.421875" style="2" customWidth="1"/>
  </cols>
  <sheetData>
    <row r="1" spans="1:49" s="12" customFormat="1" ht="14.25" thickBot="1" thickTop="1">
      <c r="A1" s="12" t="s">
        <v>145</v>
      </c>
      <c r="B1" s="55" t="s">
        <v>0</v>
      </c>
      <c r="C1" s="46" t="s">
        <v>1</v>
      </c>
      <c r="D1" s="24" t="s">
        <v>2</v>
      </c>
      <c r="E1" s="21"/>
      <c r="F1" s="24"/>
      <c r="G1" s="24"/>
      <c r="H1" s="141"/>
      <c r="I1" s="27"/>
      <c r="J1" s="28"/>
      <c r="K1" s="29"/>
      <c r="L1" s="24"/>
      <c r="M1" s="86" t="s">
        <v>3</v>
      </c>
      <c r="N1" s="24" t="s">
        <v>4</v>
      </c>
      <c r="O1" s="24" t="s">
        <v>5</v>
      </c>
      <c r="P1" s="24" t="s">
        <v>6</v>
      </c>
      <c r="Q1" s="24" t="s">
        <v>7</v>
      </c>
      <c r="R1" s="24"/>
      <c r="S1" s="2"/>
      <c r="T1" s="2"/>
      <c r="U1" s="2"/>
      <c r="V1" s="2"/>
      <c r="W1" s="24"/>
      <c r="X1" s="24" t="s">
        <v>8</v>
      </c>
      <c r="Y1" s="30" t="s">
        <v>9</v>
      </c>
      <c r="Z1" s="24" t="s">
        <v>4</v>
      </c>
      <c r="AA1" s="24" t="s">
        <v>5</v>
      </c>
      <c r="AB1" s="24" t="s">
        <v>6</v>
      </c>
      <c r="AC1" s="24" t="s">
        <v>7</v>
      </c>
      <c r="AD1" s="24"/>
      <c r="AE1" s="29" t="s">
        <v>10</v>
      </c>
      <c r="AF1" s="22" t="s">
        <v>11</v>
      </c>
      <c r="AG1" s="22"/>
      <c r="AH1" s="22"/>
      <c r="AI1" s="22"/>
      <c r="AJ1" s="22" t="s">
        <v>12</v>
      </c>
      <c r="AK1" s="30" t="s">
        <v>13</v>
      </c>
      <c r="AL1" s="22" t="s">
        <v>14</v>
      </c>
      <c r="AM1" s="22"/>
      <c r="AN1" s="22"/>
      <c r="AO1" s="22"/>
      <c r="AP1" s="22" t="s">
        <v>15</v>
      </c>
      <c r="AQ1" s="22" t="s">
        <v>16</v>
      </c>
      <c r="AR1" s="22"/>
      <c r="AS1" s="22"/>
      <c r="AT1" s="22"/>
      <c r="AU1" s="23" t="s">
        <v>17</v>
      </c>
      <c r="AV1" s="30" t="s">
        <v>18</v>
      </c>
      <c r="AW1" s="35"/>
    </row>
    <row r="2" spans="2:49" ht="13.5" thickTop="1">
      <c r="B2" s="3" t="s">
        <v>19</v>
      </c>
      <c r="C2" s="3" t="s">
        <v>20</v>
      </c>
      <c r="L2" s="1"/>
      <c r="M2" s="11" t="str">
        <f>VLOOKUP(1,$X$2:$AC$5,2,FALSE)</f>
        <v>T4M1</v>
      </c>
      <c r="N2" s="2">
        <f>VLOOKUP(1,$X$2:$AC$5,3,FALSE)</f>
        <v>9</v>
      </c>
      <c r="O2" s="2">
        <f>VLOOKUP(1,$X$2:$AC$5,4,FALSE)</f>
        <v>10</v>
      </c>
      <c r="P2" s="2">
        <f>VLOOKUP(1,$X$2:$AC$5,5,FALSE)</f>
        <v>3</v>
      </c>
      <c r="Q2" s="2">
        <f>VLOOKUP(1,$X$2:$AC$5,6,FALSE)</f>
        <v>7</v>
      </c>
      <c r="S2" s="47"/>
      <c r="T2" s="48">
        <f>IF(H3="",0,IF(K3=$B$116,IF(H3&gt;J3,3,IF(H3=J3,1,0)),0))</f>
        <v>0</v>
      </c>
      <c r="U2" s="48">
        <f>IF(H5="",0,IF(K5=$B$116,IF(H5&gt;J5,3,IF(H5=J5,1,0)),0))</f>
        <v>3</v>
      </c>
      <c r="V2" s="48">
        <f>IF(J7="",0,IF(K8=$B$116,IF(H7&lt;J7,3,IF(H7=J7,1,0)),0))</f>
        <v>0</v>
      </c>
      <c r="W2" s="1"/>
      <c r="X2" s="1">
        <f>RANK(AD2,$AD$2:$AD$5)</f>
        <v>3</v>
      </c>
      <c r="Y2" s="42" t="str">
        <f>B124</f>
        <v>T1M1</v>
      </c>
      <c r="Z2" s="1">
        <f>SUM(S2:V2)</f>
        <v>3</v>
      </c>
      <c r="AA2" s="1">
        <f>SUM(S6:V6)</f>
        <v>7</v>
      </c>
      <c r="AB2" s="1">
        <f>SUM(S6:S9)</f>
        <v>11</v>
      </c>
      <c r="AC2" s="1">
        <f>AA2-AB2</f>
        <v>-4</v>
      </c>
      <c r="AD2" s="36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296070000000704</v>
      </c>
      <c r="AE2" s="5"/>
      <c r="AF2" s="37"/>
      <c r="AG2" s="37">
        <f>IF($Z2=$Z3,$T2-$S3,0)</f>
        <v>-3</v>
      </c>
      <c r="AH2" s="37">
        <f>IF($Z2=$Z4,$U2-$S4,0)</f>
        <v>3</v>
      </c>
      <c r="AI2" s="37">
        <f>IF($Z2=$Z5,$V2-$S5,0)</f>
        <v>0</v>
      </c>
      <c r="AJ2" s="37">
        <f>SUM(AF2:AI2)</f>
        <v>0</v>
      </c>
      <c r="AK2" s="5"/>
      <c r="AL2" s="37"/>
      <c r="AM2" s="37">
        <f>IF($Z2=$Z3,$T6-$S7,0)</f>
        <v>-1</v>
      </c>
      <c r="AN2" s="37">
        <f>IF($Z2=$Z4,$U6-$S8,0)</f>
        <v>1</v>
      </c>
      <c r="AO2" s="37">
        <f>IF($Z2=$Z5,$V6-$S9,0)</f>
        <v>0</v>
      </c>
      <c r="AP2" s="37">
        <f>SUM(AL2:AO2)</f>
        <v>0</v>
      </c>
      <c r="AQ2" s="37"/>
      <c r="AR2" s="37">
        <f>IF($Z2=$Z3,$T6,0)</f>
        <v>3</v>
      </c>
      <c r="AS2" s="37">
        <f>IF($Z2=$Z4,$U6,0)</f>
        <v>4</v>
      </c>
      <c r="AT2" s="37">
        <f>IF($Z2=$Z5,$V6,0)</f>
        <v>0</v>
      </c>
      <c r="AU2" s="37">
        <f>SUM(AQ2:AT2)</f>
        <v>7</v>
      </c>
      <c r="AV2" s="5">
        <v>4</v>
      </c>
      <c r="AW2" s="36"/>
    </row>
    <row r="3" spans="1:49" ht="12.75">
      <c r="A3" s="2">
        <v>1</v>
      </c>
      <c r="B3" s="7">
        <v>41802.916666666664</v>
      </c>
      <c r="C3" s="4" t="s">
        <v>21</v>
      </c>
      <c r="D3" s="43" t="str">
        <f>Y2</f>
        <v>T1M1</v>
      </c>
      <c r="E3" s="22" t="s">
        <v>22</v>
      </c>
      <c r="F3" s="44" t="str">
        <f>Y3</f>
        <v>T2M1</v>
      </c>
      <c r="G3" s="24"/>
      <c r="H3" s="69">
        <f aca="true" ca="1" t="shared" si="0" ref="H3:H8">IF($B$117="",1,INT(RAND()*5)+INT(RAND()*3)*INT(RAND()*2))</f>
        <v>3</v>
      </c>
      <c r="I3" s="13" t="s">
        <v>23</v>
      </c>
      <c r="J3" s="72">
        <f ca="1">IF($B$117="",0,INT(RAND()*5)+INT(RAND()*3)*INT(RAND()*2))</f>
        <v>4</v>
      </c>
      <c r="K3" s="9" t="s">
        <v>24</v>
      </c>
      <c r="L3" s="1"/>
      <c r="M3" s="11" t="str">
        <f>VLOOKUP(2,$X$2:$AC$5,2,FALSE)</f>
        <v>T3M1</v>
      </c>
      <c r="N3" s="2">
        <f>VLOOKUP(2,$X$2:$AC$5,3,FALSE)</f>
        <v>3</v>
      </c>
      <c r="O3" s="2">
        <f>VLOOKUP(2,$X$2:$AC$5,4,FALSE)</f>
        <v>9</v>
      </c>
      <c r="P3" s="2">
        <f>VLOOKUP(2,$X$2:$AC$5,5,FALSE)</f>
        <v>8</v>
      </c>
      <c r="Q3" s="2">
        <f>VLOOKUP(2,$X$2:$AC$5,6,FALSE)</f>
        <v>1</v>
      </c>
      <c r="S3" s="49">
        <f>IF(J3="",0,IF(K3=$B$116,IF(H3&lt;J3,3,IF(H3=J3,1,0)),0))</f>
        <v>3</v>
      </c>
      <c r="T3" s="47"/>
      <c r="U3" s="49">
        <f>IF(H8="",0,IF(K7=$B$116,IF(H8&gt;J8,3,IF(H8=J8,1,0)),0))</f>
        <v>0</v>
      </c>
      <c r="V3" s="49">
        <f>IF(J6="",0,IF(K6=$B$116,IF(J6&gt;H6,3,IF(J6=H6,1,0)),0))</f>
        <v>0</v>
      </c>
      <c r="W3" s="1"/>
      <c r="X3" s="1">
        <f>RANK(AD3,$AD$2:$AD$5)</f>
        <v>4</v>
      </c>
      <c r="Y3" s="40" t="str">
        <f>B134</f>
        <v>T2M1</v>
      </c>
      <c r="Z3" s="1">
        <f>SUM(S3:V3)</f>
        <v>3</v>
      </c>
      <c r="AA3" s="1">
        <f>SUM(S7:V7)</f>
        <v>7</v>
      </c>
      <c r="AB3" s="1">
        <f>SUM(T6:T9)</f>
        <v>11</v>
      </c>
      <c r="AC3" s="1">
        <f>AA3-AB3</f>
        <v>-4</v>
      </c>
      <c r="AD3" s="36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296069999970503</v>
      </c>
      <c r="AE3" s="5"/>
      <c r="AF3" s="37">
        <f>IF($Z3=$Z2,$S3-$T2,0)</f>
        <v>3</v>
      </c>
      <c r="AG3" s="37"/>
      <c r="AH3" s="37">
        <f>IF($Z3=$Z4,$U3-$T4,0)</f>
        <v>-3</v>
      </c>
      <c r="AI3" s="37">
        <f>IF($Z3=$Z5,$V3-$T5,0)</f>
        <v>0</v>
      </c>
      <c r="AJ3" s="37">
        <f>SUM(AF3:AI3)</f>
        <v>0</v>
      </c>
      <c r="AK3" s="5"/>
      <c r="AL3" s="37">
        <f>IF($Z3=$Z2,$S7-$T6,0)</f>
        <v>1</v>
      </c>
      <c r="AM3" s="37"/>
      <c r="AN3" s="37">
        <f>IF($Z3=$Z4,$U7-$T8,0)</f>
        <v>-4</v>
      </c>
      <c r="AO3" s="37">
        <f>IF($Z3=$Z5,$V7-$T9,0)</f>
        <v>0</v>
      </c>
      <c r="AP3" s="37">
        <f>SUM(AL3:AO3)</f>
        <v>-3</v>
      </c>
      <c r="AQ3" s="37">
        <f>IF($Z3=$Z2,$S7,0)</f>
        <v>4</v>
      </c>
      <c r="AR3" s="37"/>
      <c r="AS3" s="37">
        <f>IF($Z3=$Z4,$U7,0)</f>
        <v>1</v>
      </c>
      <c r="AT3" s="37">
        <f>IF($Z3=$Z5,$V7,0)</f>
        <v>0</v>
      </c>
      <c r="AU3" s="37">
        <f>SUM(AQ3:AT3)</f>
        <v>5</v>
      </c>
      <c r="AV3" s="5">
        <v>3</v>
      </c>
      <c r="AW3" s="36"/>
    </row>
    <row r="4" spans="1:49" ht="12.75">
      <c r="A4" s="2">
        <f>A3+1</f>
        <v>2</v>
      </c>
      <c r="B4" s="7">
        <v>41803.75</v>
      </c>
      <c r="C4" s="4" t="s">
        <v>25</v>
      </c>
      <c r="D4" s="45" t="str">
        <f>Y4</f>
        <v>T3M1</v>
      </c>
      <c r="E4" s="22" t="s">
        <v>22</v>
      </c>
      <c r="F4" s="46" t="str">
        <f>Y5</f>
        <v>T4M1</v>
      </c>
      <c r="G4" s="24"/>
      <c r="H4" s="70">
        <f ca="1" t="shared" si="0"/>
        <v>1</v>
      </c>
      <c r="I4" s="13" t="s">
        <v>23</v>
      </c>
      <c r="J4" s="78">
        <f ca="1">IF($B$117="",0,INT(RAND()*5)+INT(RAND()*3)*INT(RAND()*2))</f>
        <v>3</v>
      </c>
      <c r="K4" s="9" t="s">
        <v>24</v>
      </c>
      <c r="L4" s="1"/>
      <c r="M4" s="11" t="str">
        <f>VLOOKUP(3,$X$2:$AC$5,2,FALSE)</f>
        <v>T1M1</v>
      </c>
      <c r="N4" s="2">
        <f>VLOOKUP(3,$X$2:$AC$5,3,FALSE)</f>
        <v>3</v>
      </c>
      <c r="O4" s="2">
        <f>VLOOKUP(3,$X$2:$AC$5,4,FALSE)</f>
        <v>7</v>
      </c>
      <c r="P4" s="2">
        <f>VLOOKUP(3,$X$2:$AC$5,5,FALSE)</f>
        <v>11</v>
      </c>
      <c r="Q4" s="2">
        <f>VLOOKUP(3,$X$2:$AC$5,6,FALSE)</f>
        <v>-4</v>
      </c>
      <c r="S4" s="50">
        <f>IF(J5="",0,IF(K5=$B$116,IF(H5&lt;J5,3,IF(H5=J5,1,0)),0))</f>
        <v>0</v>
      </c>
      <c r="T4" s="50">
        <f>IF(J8="",0,IF(K7=$B$116,IF(H8&lt;J8,3,IF(H8=J8,1,0)),0))</f>
        <v>3</v>
      </c>
      <c r="U4" s="47"/>
      <c r="V4" s="50">
        <f>IF(H4="",0,IF(K4=$B$116,IF(H4&gt;J4,3,IF(H4=J4,1,0)),0))</f>
        <v>0</v>
      </c>
      <c r="W4" s="1"/>
      <c r="X4" s="1">
        <f>RANK(AD4,$AD$2:$AD$5)</f>
        <v>2</v>
      </c>
      <c r="Y4" s="41" t="str">
        <f>B144</f>
        <v>T3M1</v>
      </c>
      <c r="Z4" s="1">
        <f>SUM(S4:V4)</f>
        <v>3</v>
      </c>
      <c r="AA4" s="1">
        <f>SUM(S8:V8)</f>
        <v>9</v>
      </c>
      <c r="AB4" s="1">
        <f>SUM(U6:U9)</f>
        <v>8</v>
      </c>
      <c r="AC4" s="1">
        <f>AA4-AB4</f>
        <v>1</v>
      </c>
      <c r="AD4" s="36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301090000030802</v>
      </c>
      <c r="AE4" s="5"/>
      <c r="AF4" s="37">
        <f>IF($Z4=$Z2,$S4-$U2,0)</f>
        <v>-3</v>
      </c>
      <c r="AG4" s="37">
        <f>IF($Z4=$Z3,$T4-$U3,0)</f>
        <v>3</v>
      </c>
      <c r="AH4" s="37"/>
      <c r="AI4" s="37">
        <f>IF($Z4=$Z5,$V4-$U5,0)</f>
        <v>0</v>
      </c>
      <c r="AJ4" s="37">
        <f>SUM(AF4:AI4)</f>
        <v>0</v>
      </c>
      <c r="AK4" s="5"/>
      <c r="AL4" s="37">
        <f>IF($Z4=$Z2,$S8-$U6,0)</f>
        <v>-1</v>
      </c>
      <c r="AM4" s="37">
        <f>IF($Z4=$Z3,$T8-$U7,0)</f>
        <v>4</v>
      </c>
      <c r="AN4" s="37"/>
      <c r="AO4" s="37">
        <f>IF($Z4=$Z5,$V8-$U9,0)</f>
        <v>0</v>
      </c>
      <c r="AP4" s="37">
        <f>SUM(AL4:AO4)</f>
        <v>3</v>
      </c>
      <c r="AQ4" s="37">
        <f>IF($Z4=$Z2,$S8,0)</f>
        <v>3</v>
      </c>
      <c r="AR4" s="37">
        <f>IF($Z4=$Z3,$T8,0)</f>
        <v>5</v>
      </c>
      <c r="AS4" s="37"/>
      <c r="AT4" s="37">
        <f>IF($Z4=$Z5,$V8,0)</f>
        <v>0</v>
      </c>
      <c r="AU4" s="37">
        <f>SUM(AQ4:AT4)</f>
        <v>8</v>
      </c>
      <c r="AV4" s="5">
        <v>2</v>
      </c>
      <c r="AW4" s="36"/>
    </row>
    <row r="5" spans="1:49" ht="12.75">
      <c r="A5" s="2">
        <f>A3+16</f>
        <v>17</v>
      </c>
      <c r="B5" s="7">
        <v>41807.875</v>
      </c>
      <c r="C5" s="4" t="s">
        <v>26</v>
      </c>
      <c r="D5" s="43" t="str">
        <f>Y2</f>
        <v>T1M1</v>
      </c>
      <c r="E5" s="22" t="s">
        <v>22</v>
      </c>
      <c r="F5" s="45" t="str">
        <f>Y4</f>
        <v>T3M1</v>
      </c>
      <c r="G5" s="24"/>
      <c r="H5" s="77">
        <f ca="1" t="shared" si="0"/>
        <v>4</v>
      </c>
      <c r="I5" s="13" t="s">
        <v>23</v>
      </c>
      <c r="J5" s="74">
        <f ca="1">IF($B$117="",0,INT(RAND()*5)+INT(RAND()*3)*INT(RAND()*2))</f>
        <v>3</v>
      </c>
      <c r="K5" s="9" t="s">
        <v>24</v>
      </c>
      <c r="L5" s="1"/>
      <c r="M5" s="11" t="str">
        <f>VLOOKUP(4,$X$2:$AC$5,2,FALSE)</f>
        <v>T2M1</v>
      </c>
      <c r="N5" s="2">
        <f>VLOOKUP(4,$X$2:$AC$5,3,FALSE)</f>
        <v>3</v>
      </c>
      <c r="O5" s="2">
        <f>VLOOKUP(4,$X$2:$AC$5,4,FALSE)</f>
        <v>7</v>
      </c>
      <c r="P5" s="2">
        <f>VLOOKUP(4,$X$2:$AC$5,5,FALSE)</f>
        <v>11</v>
      </c>
      <c r="Q5" s="2">
        <f>VLOOKUP(4,$X$2:$AC$5,6,FALSE)</f>
        <v>-4</v>
      </c>
      <c r="S5" s="51">
        <f>IF(H7="",0,IF(K8=$B$116,IF(H7&gt;J7,3,IF(H7=J7,1,0)),0))</f>
        <v>3</v>
      </c>
      <c r="T5" s="51">
        <f>IF(H6="",0,IF(K6=$B$116,IF(J6&lt;H6,3,IF(J6=H6,1,0)),0))</f>
        <v>3</v>
      </c>
      <c r="U5" s="51">
        <f>IF(J4="",0,IF(K4=$B$116,IF(H4&lt;J4,3,IF(H4=J4,1,0)),0))</f>
        <v>3</v>
      </c>
      <c r="V5" s="47"/>
      <c r="W5" s="1"/>
      <c r="X5" s="1">
        <f>RANK(AD5,$AD$2:$AD$5)</f>
        <v>1</v>
      </c>
      <c r="Y5" s="39" t="str">
        <f>B154</f>
        <v>T4M1</v>
      </c>
      <c r="Z5" s="1">
        <f>SUM(S5:V5)</f>
        <v>9</v>
      </c>
      <c r="AA5" s="1">
        <f>SUM(S9:V9)</f>
        <v>10</v>
      </c>
      <c r="AB5" s="1">
        <f>SUM(V6:V9)</f>
        <v>3</v>
      </c>
      <c r="AC5" s="1">
        <f>AA5-AB5</f>
        <v>7</v>
      </c>
      <c r="AD5" s="36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907100000000001</v>
      </c>
      <c r="AE5" s="5"/>
      <c r="AF5" s="37">
        <f>IF($Z5=$Z2,$S5-$V2,0)</f>
        <v>0</v>
      </c>
      <c r="AG5" s="37">
        <f>IF($Z5=$Z3,$T5-$V3,0)</f>
        <v>0</v>
      </c>
      <c r="AH5" s="37">
        <f>IF($Z5=$Z4,$U5-$V4,0)</f>
        <v>0</v>
      </c>
      <c r="AI5" s="37"/>
      <c r="AJ5" s="37">
        <f>SUM(AF5:AI5)</f>
        <v>0</v>
      </c>
      <c r="AK5" s="5"/>
      <c r="AL5" s="37">
        <f>IF($Z5=$Z2,$S9-$V6,0)</f>
        <v>0</v>
      </c>
      <c r="AM5" s="37">
        <f>IF($Z5=$Z3,$T9-$V7,0)</f>
        <v>0</v>
      </c>
      <c r="AN5" s="37">
        <f>IF($Z5=$Z4,$U9-$V8,0)</f>
        <v>0</v>
      </c>
      <c r="AO5" s="37"/>
      <c r="AP5" s="37">
        <f>SUM(AL5:AO5)</f>
        <v>0</v>
      </c>
      <c r="AQ5" s="37">
        <f>IF($Z5=$Z2,$S9,0)</f>
        <v>0</v>
      </c>
      <c r="AR5" s="37">
        <f>IF($Z5=$Z3,$T9,0)</f>
        <v>0</v>
      </c>
      <c r="AS5" s="37">
        <f>IF($Z5=$Z4,$U9,0)</f>
        <v>0</v>
      </c>
      <c r="AT5" s="37"/>
      <c r="AU5" s="37">
        <f>SUM(AQ5:AT5)</f>
        <v>0</v>
      </c>
      <c r="AV5" s="5">
        <v>1</v>
      </c>
      <c r="AW5" s="36"/>
    </row>
    <row r="6" spans="1:49" ht="12.75">
      <c r="A6" s="2">
        <f>A5+1</f>
        <v>18</v>
      </c>
      <c r="B6" s="7">
        <v>41808.875</v>
      </c>
      <c r="C6" s="4" t="s">
        <v>27</v>
      </c>
      <c r="D6" s="46" t="str">
        <f>Y5</f>
        <v>T4M1</v>
      </c>
      <c r="E6" s="22" t="s">
        <v>22</v>
      </c>
      <c r="F6" s="44" t="str">
        <f>Y3</f>
        <v>T2M1</v>
      </c>
      <c r="H6" s="78">
        <f ca="1" t="shared" si="0"/>
        <v>3</v>
      </c>
      <c r="I6" s="15" t="s">
        <v>23</v>
      </c>
      <c r="J6" s="76">
        <f ca="1">IF($B$117="",0,INT(RAND()*5)+INT(RAND()*3)*INT(RAND()*2))</f>
        <v>2</v>
      </c>
      <c r="K6" s="9" t="s">
        <v>24</v>
      </c>
      <c r="L6" s="1"/>
      <c r="N6" s="1"/>
      <c r="O6" s="1"/>
      <c r="P6" s="1"/>
      <c r="S6" s="47"/>
      <c r="T6" s="48">
        <f>IF(K3=$B$116,H3,0)</f>
        <v>3</v>
      </c>
      <c r="U6" s="48">
        <f>IF(K5=$B$116,H5,0)</f>
        <v>4</v>
      </c>
      <c r="V6" s="48">
        <f>IF(K8=$B$116,J7,0)</f>
        <v>0</v>
      </c>
      <c r="W6" s="1"/>
      <c r="X6" s="1"/>
      <c r="Y6" s="1"/>
      <c r="Z6" s="1"/>
      <c r="AA6" s="1"/>
      <c r="AB6" s="1"/>
      <c r="AC6" s="1"/>
      <c r="AD6" s="6"/>
      <c r="AE6" s="9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V6" s="37"/>
      <c r="AW6" s="36"/>
    </row>
    <row r="7" spans="1:49" ht="12.75">
      <c r="A7" s="2">
        <f>A5+16</f>
        <v>33</v>
      </c>
      <c r="B7" s="7">
        <v>41813.916666666664</v>
      </c>
      <c r="C7" s="4" t="s">
        <v>28</v>
      </c>
      <c r="D7" s="46" t="str">
        <f>Y5</f>
        <v>T4M1</v>
      </c>
      <c r="E7" s="22" t="s">
        <v>22</v>
      </c>
      <c r="F7" s="43" t="str">
        <f>Y2</f>
        <v>T1M1</v>
      </c>
      <c r="H7" s="78">
        <f ca="1" t="shared" si="0"/>
        <v>4</v>
      </c>
      <c r="I7" s="13" t="s">
        <v>23</v>
      </c>
      <c r="J7" s="77">
        <f ca="1">IF($B$117="",0,INT(RAND()*5)+INT(RAND()*3)*INT(RAND()*2))</f>
        <v>0</v>
      </c>
      <c r="K7" s="9" t="s">
        <v>24</v>
      </c>
      <c r="M7" s="87" t="str">
        <f>IF(N2&gt;0,M2,"")</f>
        <v>T4M1</v>
      </c>
      <c r="N7" s="2" t="s">
        <v>29</v>
      </c>
      <c r="P7" s="57"/>
      <c r="S7" s="49">
        <f>IF(K3=$B$116,J3,0)</f>
        <v>4</v>
      </c>
      <c r="T7" s="47"/>
      <c r="U7" s="49">
        <f>IF(K7=$B$116,H8,0)</f>
        <v>1</v>
      </c>
      <c r="V7" s="49">
        <f>IF(K6=$B$116,J6,0)</f>
        <v>2</v>
      </c>
      <c r="AD7" s="2" t="s">
        <v>30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V7" s="38"/>
      <c r="AW7" s="36"/>
    </row>
    <row r="8" spans="1:49" ht="12.75">
      <c r="A8" s="2">
        <f>A7+1</f>
        <v>34</v>
      </c>
      <c r="B8" s="7">
        <v>41813.916666666664</v>
      </c>
      <c r="C8" s="4" t="s">
        <v>31</v>
      </c>
      <c r="D8" s="44" t="str">
        <f>Y3</f>
        <v>T2M1</v>
      </c>
      <c r="E8" s="22" t="s">
        <v>22</v>
      </c>
      <c r="F8" s="45" t="str">
        <f>Y4</f>
        <v>T3M1</v>
      </c>
      <c r="H8" s="76">
        <f ca="1" t="shared" si="0"/>
        <v>1</v>
      </c>
      <c r="I8" s="13" t="s">
        <v>23</v>
      </c>
      <c r="J8" s="70">
        <f ca="1">IF($B$117="",0,INT(RAND()*5)+INT(RAND()*3)*INT(RAND()*2))</f>
        <v>5</v>
      </c>
      <c r="K8" s="9" t="s">
        <v>24</v>
      </c>
      <c r="M8" s="87" t="str">
        <f>IF(N3&gt;0,M3,"")</f>
        <v>T3M1</v>
      </c>
      <c r="N8" s="2" t="s">
        <v>32</v>
      </c>
      <c r="O8" s="58"/>
      <c r="P8" s="59"/>
      <c r="S8" s="50">
        <f>IF(K5=$B$116,J5,0)</f>
        <v>3</v>
      </c>
      <c r="T8" s="50">
        <f>IF(K7=$B$116,J8,0)</f>
        <v>5</v>
      </c>
      <c r="U8" s="47"/>
      <c r="V8" s="50">
        <f>IF(K4=$B$116,H4,0)</f>
        <v>1</v>
      </c>
      <c r="AD8" s="2" t="s">
        <v>34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V8" s="38"/>
      <c r="AW8" s="36"/>
    </row>
    <row r="9" spans="19:49" ht="12.75">
      <c r="S9" s="51">
        <f>IF(K8=$B$116,H7,0)</f>
        <v>4</v>
      </c>
      <c r="T9" s="51">
        <f>IF(K6=$B$116,H6,0)</f>
        <v>3</v>
      </c>
      <c r="U9" s="51">
        <f>IF(K4=$B$116,J4,0)</f>
        <v>3</v>
      </c>
      <c r="V9" s="47"/>
      <c r="AD9" s="2" t="s">
        <v>35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V9" s="38"/>
      <c r="AW9" s="36"/>
    </row>
    <row r="10" spans="5:49" ht="6" customHeight="1">
      <c r="E10" s="23"/>
      <c r="F10" s="12"/>
      <c r="G10" s="12"/>
      <c r="H10" s="2"/>
      <c r="I10" s="2"/>
      <c r="J10" s="2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V10" s="38"/>
      <c r="AW10" s="36"/>
    </row>
    <row r="11" spans="2:49" s="12" customFormat="1" ht="12.75">
      <c r="B11" s="79" t="s">
        <v>0</v>
      </c>
      <c r="C11" s="80" t="s">
        <v>36</v>
      </c>
      <c r="D11" s="24" t="s">
        <v>2</v>
      </c>
      <c r="E11" s="21"/>
      <c r="F11" s="24"/>
      <c r="G11" s="24"/>
      <c r="H11" s="28"/>
      <c r="I11" s="27"/>
      <c r="J11" s="28"/>
      <c r="K11" s="29"/>
      <c r="L11" s="24"/>
      <c r="M11" s="86" t="s">
        <v>3</v>
      </c>
      <c r="N11" s="24" t="s">
        <v>4</v>
      </c>
      <c r="O11" s="24" t="s">
        <v>5</v>
      </c>
      <c r="P11" s="24" t="s">
        <v>6</v>
      </c>
      <c r="Q11" s="24" t="s">
        <v>7</v>
      </c>
      <c r="R11" s="24"/>
      <c r="S11" s="2"/>
      <c r="T11" s="2"/>
      <c r="U11" s="2"/>
      <c r="V11" s="2"/>
      <c r="W11" s="24"/>
      <c r="X11" s="24" t="s">
        <v>8</v>
      </c>
      <c r="Y11" s="30" t="s">
        <v>9</v>
      </c>
      <c r="Z11" s="24" t="s">
        <v>4</v>
      </c>
      <c r="AA11" s="24" t="s">
        <v>5</v>
      </c>
      <c r="AB11" s="24" t="s">
        <v>6</v>
      </c>
      <c r="AC11" s="24" t="s">
        <v>7</v>
      </c>
      <c r="AD11" s="24"/>
      <c r="AE11" s="29" t="s">
        <v>10</v>
      </c>
      <c r="AF11" s="22" t="s">
        <v>11</v>
      </c>
      <c r="AG11" s="22"/>
      <c r="AH11" s="22"/>
      <c r="AI11" s="22"/>
      <c r="AJ11" s="22" t="s">
        <v>12</v>
      </c>
      <c r="AK11" s="30" t="s">
        <v>13</v>
      </c>
      <c r="AL11" s="22" t="s">
        <v>14</v>
      </c>
      <c r="AM11" s="22"/>
      <c r="AN11" s="22"/>
      <c r="AO11" s="22"/>
      <c r="AP11" s="22" t="s">
        <v>15</v>
      </c>
      <c r="AQ11" s="22" t="s">
        <v>16</v>
      </c>
      <c r="AR11" s="22"/>
      <c r="AS11" s="22"/>
      <c r="AT11" s="22"/>
      <c r="AU11" s="23" t="s">
        <v>17</v>
      </c>
      <c r="AV11" s="30" t="s">
        <v>18</v>
      </c>
      <c r="AW11" s="35"/>
    </row>
    <row r="12" spans="2:49" ht="12.75">
      <c r="B12" s="3" t="s">
        <v>19</v>
      </c>
      <c r="C12" s="3" t="s">
        <v>20</v>
      </c>
      <c r="L12" s="1"/>
      <c r="M12" s="11" t="str">
        <f>VLOOKUP(1,$X$12:$AC$15,2,FALSE)</f>
        <v>T1M2</v>
      </c>
      <c r="N12" s="2">
        <f>VLOOKUP(1,$X$12:$AC$15,3,FALSE)</f>
        <v>9</v>
      </c>
      <c r="O12" s="2">
        <f>VLOOKUP(1,$X$12:$AC$15,4,FALSE)</f>
        <v>12</v>
      </c>
      <c r="P12" s="2">
        <f>VLOOKUP(1,$X$12:$AC$15,5,FALSE)</f>
        <v>6</v>
      </c>
      <c r="Q12" s="2">
        <f>VLOOKUP(1,$X$12:$AC$15,6,FALSE)</f>
        <v>6</v>
      </c>
      <c r="S12" s="47"/>
      <c r="T12" s="48">
        <f>IF(H13="",0,IF(K13=$B$116,IF(H13&gt;J13,3,IF(H13=J13,1,0)),0))</f>
        <v>3</v>
      </c>
      <c r="U12" s="48">
        <f>IF(H15="",0,IF(K15=$B$116,IF(H15&gt;J15,3,IF(H15=J15,1,0)),0))</f>
        <v>3</v>
      </c>
      <c r="V12" s="48">
        <f>IF(J17="",0,IF(K18=$B$116,IF(H17&lt;J17,3,IF(H17=J17,1,0)),0))</f>
        <v>3</v>
      </c>
      <c r="W12" s="1"/>
      <c r="X12" s="1">
        <f>RANK(AD12,$AD$12:$AD$15)</f>
        <v>1</v>
      </c>
      <c r="Y12" s="42" t="str">
        <f>B125</f>
        <v>T1M2</v>
      </c>
      <c r="Z12" s="1">
        <f>SUM(S12:V12)</f>
        <v>9</v>
      </c>
      <c r="AA12" s="1">
        <f>SUM(S16:V16)</f>
        <v>12</v>
      </c>
      <c r="AB12" s="1">
        <f>SUM(S16:S19)</f>
        <v>6</v>
      </c>
      <c r="AC12" s="1">
        <f>AA12-AB12</f>
        <v>6</v>
      </c>
      <c r="AD12" s="36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906120000000004</v>
      </c>
      <c r="AE12" s="5"/>
      <c r="AF12" s="37"/>
      <c r="AG12" s="37">
        <f>IF($Z12=$Z13,$T12-$S13,0)</f>
        <v>0</v>
      </c>
      <c r="AH12" s="37">
        <f>IF($Z12=$Z14,$U12-$S14,0)</f>
        <v>0</v>
      </c>
      <c r="AI12" s="37">
        <f>IF($Z12=$Z15,$V12-$S15,0)</f>
        <v>0</v>
      </c>
      <c r="AJ12" s="37">
        <f>SUM(AF12:AI12)</f>
        <v>0</v>
      </c>
      <c r="AK12" s="5"/>
      <c r="AL12" s="37"/>
      <c r="AM12" s="37">
        <f>IF($Z12=$Z13,$T16-$S17,0)</f>
        <v>0</v>
      </c>
      <c r="AN12" s="37">
        <f>IF($Z12=$Z14,$U16-$S18,0)</f>
        <v>0</v>
      </c>
      <c r="AO12" s="37">
        <f>IF($Z12=$Z15,$V16-$S19,0)</f>
        <v>0</v>
      </c>
      <c r="AP12" s="37">
        <f>SUM(AL12:AO12)</f>
        <v>0</v>
      </c>
      <c r="AQ12" s="37"/>
      <c r="AR12" s="37">
        <f>IF($Z12=$Z13,$T16,0)</f>
        <v>0</v>
      </c>
      <c r="AS12" s="37">
        <f>IF($Z12=$Z14,$U16,0)</f>
        <v>0</v>
      </c>
      <c r="AT12" s="37">
        <f>IF($Z12=$Z15,$V16,0)</f>
        <v>0</v>
      </c>
      <c r="AU12" s="37">
        <f>SUM(AQ12:AT12)</f>
        <v>0</v>
      </c>
      <c r="AV12" s="5">
        <v>4</v>
      </c>
      <c r="AW12" s="36"/>
    </row>
    <row r="13" spans="1:49" ht="12.75">
      <c r="A13" s="2">
        <f>A3+2</f>
        <v>3</v>
      </c>
      <c r="B13" s="7">
        <v>41803.875</v>
      </c>
      <c r="C13" s="4" t="s">
        <v>37</v>
      </c>
      <c r="D13" s="43" t="str">
        <f>Y12</f>
        <v>T1M2</v>
      </c>
      <c r="E13" s="22" t="s">
        <v>22</v>
      </c>
      <c r="F13" s="44" t="str">
        <f>Y13</f>
        <v>T2M2</v>
      </c>
      <c r="G13" s="24"/>
      <c r="H13" s="69">
        <f aca="true" ca="1" t="shared" si="1" ref="H13:H18">IF($B$117="",1,INT(RAND()*5)+INT(RAND()*3)*INT(RAND()*2))</f>
        <v>4</v>
      </c>
      <c r="I13" s="13" t="s">
        <v>23</v>
      </c>
      <c r="J13" s="72">
        <f ca="1">IF($B$117="",0,INT(RAND()*5)+INT(RAND()*3)*INT(RAND()*2))</f>
        <v>0</v>
      </c>
      <c r="K13" s="9" t="s">
        <v>24</v>
      </c>
      <c r="L13" s="1"/>
      <c r="M13" s="11" t="str">
        <f>VLOOKUP(2,$X$12:$AC$15,2,FALSE)</f>
        <v>T3M2</v>
      </c>
      <c r="N13" s="2">
        <f>VLOOKUP(2,$X$12:$AC$15,3,FALSE)</f>
        <v>2</v>
      </c>
      <c r="O13" s="2">
        <f>VLOOKUP(2,$X$12:$AC$15,4,FALSE)</f>
        <v>8</v>
      </c>
      <c r="P13" s="2">
        <f>VLOOKUP(2,$X$12:$AC$15,5,FALSE)</f>
        <v>9</v>
      </c>
      <c r="Q13" s="2">
        <f>VLOOKUP(2,$X$12:$AC$15,6,FALSE)</f>
        <v>-1</v>
      </c>
      <c r="S13" s="49">
        <f>IF(J13="",0,IF(K13=$B$116,IF(H13&lt;J13,3,IF(H13=J13,1,0)),0))</f>
        <v>0</v>
      </c>
      <c r="T13" s="47"/>
      <c r="U13" s="49">
        <f>IF(H18="",0,IF(K17=$B$116,IF(H18&gt;J18,3,IF(H18=J18,1,0)),0))</f>
        <v>1</v>
      </c>
      <c r="V13" s="49">
        <f>IF(J16="",0,IF(K16=$B$116,IF(J16&gt;H16,3,IF(J16=H16,1,0)),0))</f>
        <v>1</v>
      </c>
      <c r="W13" s="1"/>
      <c r="X13" s="1">
        <f>RANK(AD13,$AD$12:$AD$15)</f>
        <v>4</v>
      </c>
      <c r="Y13" s="40" t="str">
        <f>B135</f>
        <v>T2M2</v>
      </c>
      <c r="Z13" s="1">
        <f>SUM(S13:V13)</f>
        <v>2</v>
      </c>
      <c r="AA13" s="1">
        <f>SUM(S17:V17)</f>
        <v>6</v>
      </c>
      <c r="AB13" s="1">
        <f>SUM(T16:T19)</f>
        <v>10</v>
      </c>
      <c r="AC13" s="1">
        <f>AA13-AB13</f>
        <v>-4</v>
      </c>
      <c r="AD13" s="36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196060000000603</v>
      </c>
      <c r="AE13" s="5"/>
      <c r="AF13" s="37">
        <f>IF($Z13=$Z12,$S13-$T12,0)</f>
        <v>0</v>
      </c>
      <c r="AG13" s="37"/>
      <c r="AH13" s="37">
        <f>IF($Z13=$Z14,$U13-$T14,0)</f>
        <v>0</v>
      </c>
      <c r="AI13" s="37">
        <f>IF($Z13=$Z15,$V13-$T15,0)</f>
        <v>0</v>
      </c>
      <c r="AJ13" s="37">
        <f>SUM(AF13:AI13)</f>
        <v>0</v>
      </c>
      <c r="AK13" s="5"/>
      <c r="AL13" s="37">
        <f>IF($Z13=$Z12,$S17-$T16,0)</f>
        <v>0</v>
      </c>
      <c r="AM13" s="37"/>
      <c r="AN13" s="37">
        <f>IF($Z13=$Z14,$U17-$T18,0)</f>
        <v>0</v>
      </c>
      <c r="AO13" s="37">
        <f>IF($Z13=$Z15,$V17-$T19,0)</f>
        <v>0</v>
      </c>
      <c r="AP13" s="37">
        <f>SUM(AL13:AO13)</f>
        <v>0</v>
      </c>
      <c r="AQ13" s="37">
        <f>IF($Z13=$Z12,$S17,0)</f>
        <v>0</v>
      </c>
      <c r="AR13" s="37"/>
      <c r="AS13" s="37">
        <f>IF($Z13=$Z14,$U17,0)</f>
        <v>3</v>
      </c>
      <c r="AT13" s="37">
        <f>IF($Z13=$Z15,$V17,0)</f>
        <v>3</v>
      </c>
      <c r="AU13" s="37">
        <f>SUM(AQ13:AT13)</f>
        <v>6</v>
      </c>
      <c r="AV13" s="5">
        <v>3</v>
      </c>
      <c r="AW13" s="36"/>
    </row>
    <row r="14" spans="1:49" ht="12.75">
      <c r="A14" s="2">
        <f>A13+1</f>
        <v>4</v>
      </c>
      <c r="B14" s="7">
        <v>41804</v>
      </c>
      <c r="C14" s="4" t="s">
        <v>38</v>
      </c>
      <c r="D14" s="45" t="str">
        <f>Y14</f>
        <v>T3M2</v>
      </c>
      <c r="E14" s="22" t="s">
        <v>22</v>
      </c>
      <c r="F14" s="46" t="str">
        <f>Y15</f>
        <v>T4M2</v>
      </c>
      <c r="G14" s="24"/>
      <c r="H14" s="70">
        <f ca="1" t="shared" si="1"/>
        <v>1</v>
      </c>
      <c r="I14" s="13" t="s">
        <v>23</v>
      </c>
      <c r="J14" s="78">
        <f ca="1">IF($B$117="",0,INT(RAND()*5)+INT(RAND()*3)*INT(RAND()*2))</f>
        <v>1</v>
      </c>
      <c r="K14" s="9" t="s">
        <v>24</v>
      </c>
      <c r="L14" s="1"/>
      <c r="M14" s="11" t="str">
        <f>VLOOKUP(3,$X$12:$AC$15,2,FALSE)</f>
        <v>T4M2</v>
      </c>
      <c r="N14" s="2">
        <f>VLOOKUP(3,$X$12:$AC$15,3,FALSE)</f>
        <v>2</v>
      </c>
      <c r="O14" s="2">
        <f>VLOOKUP(3,$X$12:$AC$15,4,FALSE)</f>
        <v>6</v>
      </c>
      <c r="P14" s="2">
        <f>VLOOKUP(3,$X$12:$AC$15,5,FALSE)</f>
        <v>7</v>
      </c>
      <c r="Q14" s="2">
        <f>VLOOKUP(3,$X$12:$AC$15,6,FALSE)</f>
        <v>-1</v>
      </c>
      <c r="S14" s="50">
        <f>IF(J15="",0,IF(K15=$B$116,IF(H15&lt;J15,3,IF(H15=J15,1,0)),0))</f>
        <v>0</v>
      </c>
      <c r="T14" s="50">
        <f>IF(J18="",0,IF(K17=$B$116,IF(H18&lt;J18,3,IF(H18=J18,1,0)),0))</f>
        <v>1</v>
      </c>
      <c r="U14" s="47"/>
      <c r="V14" s="50">
        <f>IF(H14="",0,IF(K14=$B$116,IF(H14&gt;J14,3,IF(H14=J14,1,0)),0))</f>
        <v>1</v>
      </c>
      <c r="W14" s="1"/>
      <c r="X14" s="1">
        <f>RANK(AD14,$AD$12:$AD$15)</f>
        <v>2</v>
      </c>
      <c r="Y14" s="41" t="str">
        <f>B145</f>
        <v>T3M2</v>
      </c>
      <c r="Z14" s="1">
        <f>SUM(S14:V14)</f>
        <v>2</v>
      </c>
      <c r="AA14" s="1">
        <f>SUM(S18:V18)</f>
        <v>8</v>
      </c>
      <c r="AB14" s="1">
        <f>SUM(U16:U19)</f>
        <v>9</v>
      </c>
      <c r="AC14" s="1">
        <f>AA14-AB14</f>
        <v>-1</v>
      </c>
      <c r="AD14" s="36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199080000000402</v>
      </c>
      <c r="AE14" s="5"/>
      <c r="AF14" s="37">
        <f>IF($Z14=$Z12,$S14-$U12,0)</f>
        <v>0</v>
      </c>
      <c r="AG14" s="37">
        <f>IF($Z14=$Z13,$T14-$U13,0)</f>
        <v>0</v>
      </c>
      <c r="AH14" s="37"/>
      <c r="AI14" s="37">
        <f>IF($Z14=$Z15,$V14-$U15,0)</f>
        <v>0</v>
      </c>
      <c r="AJ14" s="37">
        <f>SUM(AF14:AI14)</f>
        <v>0</v>
      </c>
      <c r="AK14" s="5"/>
      <c r="AL14" s="37">
        <f>IF($Z14=$Z12,$S18-$U16,0)</f>
        <v>0</v>
      </c>
      <c r="AM14" s="37">
        <f>IF($Z14=$Z13,$T18-$U17,0)</f>
        <v>0</v>
      </c>
      <c r="AN14" s="37"/>
      <c r="AO14" s="37">
        <f>IF($Z14=$Z15,$V18-$U19,0)</f>
        <v>0</v>
      </c>
      <c r="AP14" s="37">
        <f>SUM(AL14:AO14)</f>
        <v>0</v>
      </c>
      <c r="AQ14" s="37">
        <f>IF($Z14=$Z12,$S18,0)</f>
        <v>0</v>
      </c>
      <c r="AR14" s="37">
        <f>IF($Z14=$Z13,$T18,0)</f>
        <v>3</v>
      </c>
      <c r="AS14" s="37"/>
      <c r="AT14" s="37">
        <f>IF($Z14=$Z15,$V18,0)</f>
        <v>1</v>
      </c>
      <c r="AU14" s="37">
        <f>SUM(AQ14:AT14)</f>
        <v>4</v>
      </c>
      <c r="AV14" s="5">
        <v>2</v>
      </c>
      <c r="AW14" s="36"/>
    </row>
    <row r="15" spans="1:49" ht="12.75">
      <c r="A15" s="2">
        <f>A13+16</f>
        <v>19</v>
      </c>
      <c r="B15" s="7">
        <v>41809</v>
      </c>
      <c r="C15" s="4" t="s">
        <v>39</v>
      </c>
      <c r="D15" s="43" t="str">
        <f>Y12</f>
        <v>T1M2</v>
      </c>
      <c r="E15" s="22" t="s">
        <v>22</v>
      </c>
      <c r="F15" s="45" t="str">
        <f>Y14</f>
        <v>T3M2</v>
      </c>
      <c r="G15" s="24"/>
      <c r="H15" s="77">
        <f ca="1" t="shared" si="1"/>
        <v>5</v>
      </c>
      <c r="I15" s="13" t="s">
        <v>23</v>
      </c>
      <c r="J15" s="74">
        <f ca="1">IF($B$117="",0,INT(RAND()*5)+INT(RAND()*3)*INT(RAND()*2))</f>
        <v>4</v>
      </c>
      <c r="K15" s="9" t="s">
        <v>24</v>
      </c>
      <c r="L15" s="1"/>
      <c r="M15" s="11" t="str">
        <f>VLOOKUP(4,$X$12:$AC$15,2,FALSE)</f>
        <v>T2M2</v>
      </c>
      <c r="N15" s="2">
        <f>VLOOKUP(4,$X$12:$AC$15,3,FALSE)</f>
        <v>2</v>
      </c>
      <c r="O15" s="2">
        <f>VLOOKUP(4,$X$12:$AC$15,4,FALSE)</f>
        <v>6</v>
      </c>
      <c r="P15" s="2">
        <f>VLOOKUP(4,$X$12:$AC$15,5,FALSE)</f>
        <v>10</v>
      </c>
      <c r="Q15" s="2">
        <f>VLOOKUP(4,$X$12:$AC$15,6,FALSE)</f>
        <v>-4</v>
      </c>
      <c r="S15" s="51">
        <f>IF(H17="",0,IF(K18=$B$116,IF(H17&gt;J17,3,IF(H17=J17,1,0)),0))</f>
        <v>0</v>
      </c>
      <c r="T15" s="51">
        <f>IF(H16="",0,IF(K16=$B$116,IF(J16&lt;H16,3,IF(J16=H16,1,0)),0))</f>
        <v>1</v>
      </c>
      <c r="U15" s="51">
        <f>IF(J14="",0,IF(K14=$B$116,IF(H14&lt;J14,3,IF(H14=J14,1,0)),0))</f>
        <v>1</v>
      </c>
      <c r="V15" s="47"/>
      <c r="W15" s="1"/>
      <c r="X15" s="1">
        <f>RANK(AD15,$AD$12:$AD$15)</f>
        <v>3</v>
      </c>
      <c r="Y15" s="39" t="str">
        <f>B155</f>
        <v>T4M2</v>
      </c>
      <c r="Z15" s="1">
        <f>SUM(S15:V15)</f>
        <v>2</v>
      </c>
      <c r="AA15" s="1">
        <f>SUM(S19:V19)</f>
        <v>6</v>
      </c>
      <c r="AB15" s="1">
        <f>SUM(V16:V19)</f>
        <v>7</v>
      </c>
      <c r="AC15" s="1">
        <f>AA15-AB15</f>
        <v>-1</v>
      </c>
      <c r="AD15" s="36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199060000000401</v>
      </c>
      <c r="AE15" s="5"/>
      <c r="AF15" s="37">
        <f>IF($Z15=$Z12,$S15-$V12,0)</f>
        <v>0</v>
      </c>
      <c r="AG15" s="37">
        <f>IF($Z15=$Z13,$T15-$V13,0)</f>
        <v>0</v>
      </c>
      <c r="AH15" s="37">
        <f>IF($Z15=$Z14,$U15-$V14,0)</f>
        <v>0</v>
      </c>
      <c r="AI15" s="37"/>
      <c r="AJ15" s="37">
        <f>SUM(AF15:AI15)</f>
        <v>0</v>
      </c>
      <c r="AK15" s="5"/>
      <c r="AL15" s="37">
        <f>IF($Z15=$Z12,$S19-$V16,0)</f>
        <v>0</v>
      </c>
      <c r="AM15" s="37">
        <f>IF($Z15=$Z13,$T19-$V17,0)</f>
        <v>0</v>
      </c>
      <c r="AN15" s="37">
        <f>IF($Z15=$Z14,$U19-$V18,0)</f>
        <v>0</v>
      </c>
      <c r="AO15" s="37"/>
      <c r="AP15" s="37">
        <f>SUM(AL15:AO15)</f>
        <v>0</v>
      </c>
      <c r="AQ15" s="37">
        <f>IF($Z15=$Z12,$S19,0)</f>
        <v>0</v>
      </c>
      <c r="AR15" s="37">
        <f>IF($Z15=$Z13,$T19,0)</f>
        <v>3</v>
      </c>
      <c r="AS15" s="37">
        <f>IF($Z15=$Z14,$U19,0)</f>
        <v>1</v>
      </c>
      <c r="AT15" s="37"/>
      <c r="AU15" s="37">
        <f>SUM(AQ15:AT15)</f>
        <v>4</v>
      </c>
      <c r="AV15" s="5">
        <v>1</v>
      </c>
      <c r="AW15" s="36"/>
    </row>
    <row r="16" spans="1:49" ht="12.75">
      <c r="A16" s="2">
        <f>A15+1</f>
        <v>20</v>
      </c>
      <c r="B16" s="7">
        <v>41808.75</v>
      </c>
      <c r="C16" s="4" t="s">
        <v>40</v>
      </c>
      <c r="D16" s="46" t="str">
        <f>Y15</f>
        <v>T4M2</v>
      </c>
      <c r="E16" s="22" t="s">
        <v>22</v>
      </c>
      <c r="F16" s="44" t="str">
        <f>Y13</f>
        <v>T2M2</v>
      </c>
      <c r="H16" s="78">
        <f ca="1" t="shared" si="1"/>
        <v>3</v>
      </c>
      <c r="I16" s="13" t="s">
        <v>23</v>
      </c>
      <c r="J16" s="76">
        <f ca="1">IF($B$117="",0,INT(RAND()*5)+INT(RAND()*3)*INT(RAND()*2))</f>
        <v>3</v>
      </c>
      <c r="K16" s="9" t="s">
        <v>24</v>
      </c>
      <c r="L16" s="1"/>
      <c r="N16" s="1"/>
      <c r="O16" s="1"/>
      <c r="P16" s="1"/>
      <c r="S16" s="47"/>
      <c r="T16" s="48">
        <f>IF(K13=$B$116,H13,0)</f>
        <v>4</v>
      </c>
      <c r="U16" s="48">
        <f>IF(K15=$B$116,H15,0)</f>
        <v>5</v>
      </c>
      <c r="V16" s="48">
        <f>IF(K18=$B$116,J17,0)</f>
        <v>3</v>
      </c>
      <c r="W16" s="1"/>
      <c r="X16" s="1"/>
      <c r="Y16" s="1"/>
      <c r="Z16" s="1"/>
      <c r="AA16" s="1"/>
      <c r="AB16" s="1"/>
      <c r="AC16" s="1"/>
      <c r="AD16" s="6"/>
      <c r="AE16" s="9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V16" s="37"/>
      <c r="AW16" s="36"/>
    </row>
    <row r="17" spans="1:49" ht="12.75">
      <c r="A17" s="2">
        <f>A15+16</f>
        <v>35</v>
      </c>
      <c r="B17" s="7">
        <v>41813.75</v>
      </c>
      <c r="C17" s="4" t="s">
        <v>41</v>
      </c>
      <c r="D17" s="46" t="str">
        <f>Y15</f>
        <v>T4M2</v>
      </c>
      <c r="E17" s="22" t="s">
        <v>22</v>
      </c>
      <c r="F17" s="43" t="str">
        <f>Y12</f>
        <v>T1M2</v>
      </c>
      <c r="G17" s="24"/>
      <c r="H17" s="78">
        <f ca="1" t="shared" si="1"/>
        <v>2</v>
      </c>
      <c r="I17" s="13" t="s">
        <v>23</v>
      </c>
      <c r="J17" s="77">
        <f ca="1">IF($B$117="",0,INT(RAND()*5)+INT(RAND()*3)*INT(RAND()*2))</f>
        <v>3</v>
      </c>
      <c r="K17" s="9" t="s">
        <v>24</v>
      </c>
      <c r="M17" s="88" t="str">
        <f>IF(N12&gt;0,M12,"")</f>
        <v>T1M2</v>
      </c>
      <c r="N17" s="2" t="s">
        <v>42</v>
      </c>
      <c r="P17" s="57"/>
      <c r="S17" s="49">
        <f>IF(K13=$B$116,J13,0)</f>
        <v>0</v>
      </c>
      <c r="T17" s="47"/>
      <c r="U17" s="49">
        <f>IF(K17=$B$116,H18,0)</f>
        <v>3</v>
      </c>
      <c r="V17" s="49">
        <f>IF(K16=$B$116,J16,0)</f>
        <v>3</v>
      </c>
      <c r="AD17" s="2" t="s">
        <v>30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V17" s="38"/>
      <c r="AW17" s="36"/>
    </row>
    <row r="18" spans="1:49" ht="12.75">
      <c r="A18" s="2">
        <f>A17+1</f>
        <v>36</v>
      </c>
      <c r="B18" s="7">
        <v>41813.75</v>
      </c>
      <c r="C18" s="4" t="s">
        <v>21</v>
      </c>
      <c r="D18" s="44" t="str">
        <f>Y13</f>
        <v>T2M2</v>
      </c>
      <c r="E18" s="22" t="s">
        <v>22</v>
      </c>
      <c r="F18" s="45" t="str">
        <f>Y14</f>
        <v>T3M2</v>
      </c>
      <c r="H18" s="76">
        <f ca="1" t="shared" si="1"/>
        <v>3</v>
      </c>
      <c r="I18" s="13" t="s">
        <v>23</v>
      </c>
      <c r="J18" s="70">
        <f ca="1">IF($B$117="",0,INT(RAND()*5)+INT(RAND()*3)*INT(RAND()*2))</f>
        <v>3</v>
      </c>
      <c r="K18" s="9" t="s">
        <v>24</v>
      </c>
      <c r="M18" s="88" t="str">
        <f>IF(N13&gt;0,M13,"")</f>
        <v>T3M2</v>
      </c>
      <c r="N18" s="2" t="s">
        <v>43</v>
      </c>
      <c r="O18" s="58"/>
      <c r="P18" s="59"/>
      <c r="S18" s="50">
        <f>IF(K15=$B$116,J15,0)</f>
        <v>4</v>
      </c>
      <c r="T18" s="50">
        <f>IF(K17=$B$116,J18,0)</f>
        <v>3</v>
      </c>
      <c r="U18" s="47"/>
      <c r="V18" s="50">
        <f>IF(K14=$B$116,H14,0)</f>
        <v>1</v>
      </c>
      <c r="AD18" s="2" t="s">
        <v>34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V18" s="38"/>
      <c r="AW18" s="36"/>
    </row>
    <row r="19" spans="19:49" ht="12.75">
      <c r="S19" s="51">
        <f>IF(K18=$B$116,H17,0)</f>
        <v>2</v>
      </c>
      <c r="T19" s="51">
        <f>IF(K16=$B$116,H16,0)</f>
        <v>3</v>
      </c>
      <c r="U19" s="51">
        <f>IF(K14=$B$116,J14,0)</f>
        <v>1</v>
      </c>
      <c r="V19" s="47"/>
      <c r="AD19" s="2" t="s">
        <v>35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V19" s="38"/>
      <c r="AW19" s="36"/>
    </row>
    <row r="20" spans="5:49" ht="6" customHeight="1">
      <c r="E20" s="23"/>
      <c r="F20" s="12"/>
      <c r="G20" s="12"/>
      <c r="H20" s="2"/>
      <c r="I20" s="2"/>
      <c r="J20" s="2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V20" s="38"/>
      <c r="AW20" s="36"/>
    </row>
    <row r="21" spans="2:49" s="12" customFormat="1" ht="12.75">
      <c r="B21" s="52" t="s">
        <v>0</v>
      </c>
      <c r="C21" s="43" t="s">
        <v>44</v>
      </c>
      <c r="D21" s="24" t="s">
        <v>2</v>
      </c>
      <c r="E21" s="21"/>
      <c r="F21" s="24"/>
      <c r="G21" s="24"/>
      <c r="H21" s="28"/>
      <c r="I21" s="27"/>
      <c r="J21" s="28"/>
      <c r="K21" s="29"/>
      <c r="L21" s="24"/>
      <c r="M21" s="86" t="s">
        <v>3</v>
      </c>
      <c r="N21" s="24" t="s">
        <v>4</v>
      </c>
      <c r="O21" s="24" t="s">
        <v>5</v>
      </c>
      <c r="P21" s="24" t="s">
        <v>6</v>
      </c>
      <c r="Q21" s="24" t="s">
        <v>7</v>
      </c>
      <c r="R21" s="24"/>
      <c r="S21" s="2"/>
      <c r="T21" s="2"/>
      <c r="U21" s="2"/>
      <c r="V21" s="2"/>
      <c r="W21" s="24"/>
      <c r="X21" s="24" t="s">
        <v>8</v>
      </c>
      <c r="Y21" s="30" t="s">
        <v>9</v>
      </c>
      <c r="Z21" s="24" t="s">
        <v>4</v>
      </c>
      <c r="AA21" s="24" t="s">
        <v>5</v>
      </c>
      <c r="AB21" s="24" t="s">
        <v>6</v>
      </c>
      <c r="AC21" s="24" t="s">
        <v>7</v>
      </c>
      <c r="AD21" s="24"/>
      <c r="AE21" s="29" t="s">
        <v>10</v>
      </c>
      <c r="AF21" s="22" t="s">
        <v>11</v>
      </c>
      <c r="AG21" s="22"/>
      <c r="AH21" s="22"/>
      <c r="AI21" s="22"/>
      <c r="AJ21" s="22" t="s">
        <v>12</v>
      </c>
      <c r="AK21" s="30" t="s">
        <v>13</v>
      </c>
      <c r="AL21" s="22" t="s">
        <v>14</v>
      </c>
      <c r="AM21" s="22"/>
      <c r="AN21" s="22"/>
      <c r="AO21" s="22"/>
      <c r="AP21" s="22" t="s">
        <v>15</v>
      </c>
      <c r="AQ21" s="22" t="s">
        <v>16</v>
      </c>
      <c r="AR21" s="22"/>
      <c r="AS21" s="22"/>
      <c r="AT21" s="22"/>
      <c r="AU21" s="23" t="s">
        <v>17</v>
      </c>
      <c r="AV21" s="30" t="s">
        <v>18</v>
      </c>
      <c r="AW21" s="35"/>
    </row>
    <row r="22" spans="2:49" ht="12.75">
      <c r="B22" s="3" t="s">
        <v>19</v>
      </c>
      <c r="C22" s="3" t="s">
        <v>20</v>
      </c>
      <c r="L22" s="1"/>
      <c r="M22" s="11" t="str">
        <f>VLOOKUP(1,$X$22:$AC$25,2,FALSE)</f>
        <v>T4M3</v>
      </c>
      <c r="N22" s="2">
        <f>VLOOKUP(1,$X$22:$AC$25,3,FALSE)</f>
        <v>7</v>
      </c>
      <c r="O22" s="2">
        <f>VLOOKUP(1,$X$22:$AC$25,4,FALSE)</f>
        <v>9</v>
      </c>
      <c r="P22" s="2">
        <f>VLOOKUP(1,$X$22:$AC$25,5,FALSE)</f>
        <v>7</v>
      </c>
      <c r="Q22" s="2">
        <f>VLOOKUP(1,$X$22:$AC$25,6,FALSE)</f>
        <v>2</v>
      </c>
      <c r="S22" s="47"/>
      <c r="T22" s="48">
        <f>IF(H23="",0,IF(K23=$B$116,IF(H23&gt;J23,3,IF(H23=J23,1,0)),0))</f>
        <v>3</v>
      </c>
      <c r="U22" s="48">
        <f>IF(H25="",0,IF(K25=$B$116,IF(H25&gt;J25,3,IF(H25=J25,1,0)),0))</f>
        <v>0</v>
      </c>
      <c r="V22" s="48">
        <f>IF(J27="",0,IF(K28=$B$116,IF(H27&lt;J27,3,IF(H27=J27,1,0)),0))</f>
        <v>1</v>
      </c>
      <c r="W22" s="1"/>
      <c r="X22" s="1">
        <f>RANK(AD22,$AD$22:$AD$25)</f>
        <v>3</v>
      </c>
      <c r="Y22" s="42" t="str">
        <f>B126</f>
        <v>T1M3</v>
      </c>
      <c r="Z22" s="1">
        <f>SUM(S22:V22)</f>
        <v>4</v>
      </c>
      <c r="AA22" s="1">
        <f>SUM(S26:V26)</f>
        <v>7</v>
      </c>
      <c r="AB22" s="1">
        <f>SUM(S26:S29)</f>
        <v>6</v>
      </c>
      <c r="AC22" s="1">
        <f>AA22-AB22</f>
        <v>1</v>
      </c>
      <c r="AD22" s="36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401070000000004</v>
      </c>
      <c r="AE22" s="5"/>
      <c r="AF22" s="37"/>
      <c r="AG22" s="37">
        <f>IF($Z22=$Z23,$T22-$S23,0)</f>
        <v>0</v>
      </c>
      <c r="AH22" s="37">
        <f>IF($Z22=$Z24,$U22-$S24,0)</f>
        <v>0</v>
      </c>
      <c r="AI22" s="37">
        <f>IF($Z22=$Z25,$V22-$S25,0)</f>
        <v>0</v>
      </c>
      <c r="AJ22" s="37">
        <f>SUM(AF22:AI22)</f>
        <v>0</v>
      </c>
      <c r="AK22" s="5"/>
      <c r="AL22" s="37"/>
      <c r="AM22" s="37">
        <f>IF($Z22=$Z23,$T26-$S27,0)</f>
        <v>0</v>
      </c>
      <c r="AN22" s="37">
        <f>IF($Z22=$Z24,$U26-$S28,0)</f>
        <v>0</v>
      </c>
      <c r="AO22" s="37">
        <f>IF($Z22=$Z25,$V26-$S29,0)</f>
        <v>0</v>
      </c>
      <c r="AP22" s="37">
        <f>SUM(AL22:AO22)</f>
        <v>0</v>
      </c>
      <c r="AQ22" s="37"/>
      <c r="AR22" s="37">
        <f>IF($Z22=$Z23,$T26,0)</f>
        <v>0</v>
      </c>
      <c r="AS22" s="37">
        <f>IF($Z22=$Z24,$U26,0)</f>
        <v>0</v>
      </c>
      <c r="AT22" s="37">
        <f>IF($Z22=$Z25,$V26,0)</f>
        <v>0</v>
      </c>
      <c r="AU22" s="37">
        <f>SUM(AQ22:AT22)</f>
        <v>0</v>
      </c>
      <c r="AV22" s="5">
        <v>4</v>
      </c>
      <c r="AW22" s="36"/>
    </row>
    <row r="23" spans="1:49" ht="12.75">
      <c r="A23" s="2">
        <f>A13+2</f>
        <v>5</v>
      </c>
      <c r="B23" s="7">
        <v>41804.75</v>
      </c>
      <c r="C23" s="4" t="s">
        <v>45</v>
      </c>
      <c r="D23" s="43" t="str">
        <f>Y22</f>
        <v>T1M3</v>
      </c>
      <c r="E23" s="22" t="s">
        <v>22</v>
      </c>
      <c r="F23" s="44" t="str">
        <f>Y23</f>
        <v>T2M3</v>
      </c>
      <c r="G23" s="24"/>
      <c r="H23" s="69">
        <f aca="true" ca="1" t="shared" si="2" ref="H23:H28">IF($B$117="",1,INT(RAND()*5)+INT(RAND()*3)*INT(RAND()*2))</f>
        <v>4</v>
      </c>
      <c r="I23" s="13" t="s">
        <v>23</v>
      </c>
      <c r="J23" s="72">
        <f ca="1">IF($B$117="",0,INT(RAND()*5)+INT(RAND()*3)*INT(RAND()*2))</f>
        <v>2</v>
      </c>
      <c r="K23" s="9" t="s">
        <v>24</v>
      </c>
      <c r="L23" s="1"/>
      <c r="M23" s="11" t="str">
        <f>VLOOKUP(2,$X$22:$AC$25,2,FALSE)</f>
        <v>T3M3</v>
      </c>
      <c r="N23" s="2">
        <f>VLOOKUP(2,$X$22:$AC$25,3,FALSE)</f>
        <v>6</v>
      </c>
      <c r="O23" s="2">
        <f>VLOOKUP(2,$X$22:$AC$25,4,FALSE)</f>
        <v>9</v>
      </c>
      <c r="P23" s="2">
        <f>VLOOKUP(2,$X$22:$AC$25,5,FALSE)</f>
        <v>6</v>
      </c>
      <c r="Q23" s="2">
        <f>VLOOKUP(2,$X$22:$AC$25,6,FALSE)</f>
        <v>3</v>
      </c>
      <c r="S23" s="49">
        <f>IF(J23="",0,IF(K23=$B$116,IF(H23&lt;J23,3,IF(H23=J23,1,0)),0))</f>
        <v>0</v>
      </c>
      <c r="T23" s="47"/>
      <c r="U23" s="49">
        <f>IF(H28="",0,IF(K27=$B$116,IF(H28&gt;J28,3,IF(H28=J28,1,0)),0))</f>
        <v>0</v>
      </c>
      <c r="V23" s="49">
        <f>IF(J26="",0,IF(K26=$B$116,IF(J26&gt;H26,3,IF(J26=H26,1,0)),0))</f>
        <v>0</v>
      </c>
      <c r="W23" s="1"/>
      <c r="X23" s="1">
        <f>RANK(AD23,$AD$22:$AD$25)</f>
        <v>4</v>
      </c>
      <c r="Y23" s="40" t="str">
        <f>B136</f>
        <v>T2M3</v>
      </c>
      <c r="Z23" s="1">
        <f>SUM(S23:V23)</f>
        <v>0</v>
      </c>
      <c r="AA23" s="1">
        <f>SUM(S27:V27)</f>
        <v>5</v>
      </c>
      <c r="AB23" s="1">
        <f>SUM(T26:T29)</f>
        <v>11</v>
      </c>
      <c r="AC23" s="1">
        <f>AA23-AB23</f>
        <v>-6</v>
      </c>
      <c r="AD23" s="36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-5949999999997</v>
      </c>
      <c r="AE23" s="5"/>
      <c r="AF23" s="37">
        <f>IF($Z23=$Z22,$S23-$T22,0)</f>
        <v>0</v>
      </c>
      <c r="AG23" s="37"/>
      <c r="AH23" s="37">
        <f>IF($Z23=$Z24,$U23-$T24,0)</f>
        <v>0</v>
      </c>
      <c r="AI23" s="37">
        <f>IF($Z23=$Z25,$V23-$T25,0)</f>
        <v>0</v>
      </c>
      <c r="AJ23" s="37">
        <f>SUM(AF23:AI23)</f>
        <v>0</v>
      </c>
      <c r="AK23" s="5"/>
      <c r="AL23" s="37">
        <f>IF($Z23=$Z22,$S27-$T26,0)</f>
        <v>0</v>
      </c>
      <c r="AM23" s="37"/>
      <c r="AN23" s="37">
        <f>IF($Z23=$Z24,$U27-$T28,0)</f>
        <v>0</v>
      </c>
      <c r="AO23" s="37">
        <f>IF($Z23=$Z25,$V27-$T29,0)</f>
        <v>0</v>
      </c>
      <c r="AP23" s="37">
        <f>SUM(AL23:AO23)</f>
        <v>0</v>
      </c>
      <c r="AQ23" s="37">
        <f>IF($Z23=$Z22,$S27,0)</f>
        <v>0</v>
      </c>
      <c r="AR23" s="37"/>
      <c r="AS23" s="37">
        <f>IF($Z23=$Z24,$U27,0)</f>
        <v>0</v>
      </c>
      <c r="AT23" s="37">
        <f>IF($Z23=$Z25,$V27,0)</f>
        <v>0</v>
      </c>
      <c r="AU23" s="37">
        <f>SUM(AQ23:AT23)</f>
        <v>0</v>
      </c>
      <c r="AV23" s="5">
        <v>3</v>
      </c>
      <c r="AW23" s="36"/>
    </row>
    <row r="24" spans="1:49" ht="12.75">
      <c r="A24" s="2">
        <f>A23+1</f>
        <v>6</v>
      </c>
      <c r="B24" s="7">
        <v>41805</v>
      </c>
      <c r="C24" s="4" t="s">
        <v>31</v>
      </c>
      <c r="D24" s="45" t="str">
        <f>Y24</f>
        <v>T3M3</v>
      </c>
      <c r="E24" s="22" t="s">
        <v>22</v>
      </c>
      <c r="F24" s="46" t="str">
        <f>Y25</f>
        <v>T4M3</v>
      </c>
      <c r="G24" s="24"/>
      <c r="H24" s="70">
        <f ca="1" t="shared" si="2"/>
        <v>3</v>
      </c>
      <c r="I24" s="13" t="s">
        <v>23</v>
      </c>
      <c r="J24" s="78">
        <f ca="1">IF($B$117="",0,INT(RAND()*5)+INT(RAND()*3)*INT(RAND()*2))</f>
        <v>4</v>
      </c>
      <c r="K24" s="9" t="s">
        <v>24</v>
      </c>
      <c r="L24" s="1"/>
      <c r="M24" s="11" t="str">
        <f>VLOOKUP(3,$X$22:$AC$25,2,FALSE)</f>
        <v>T1M3</v>
      </c>
      <c r="N24" s="2">
        <f>VLOOKUP(3,$X$22:$AC$25,3,FALSE)</f>
        <v>4</v>
      </c>
      <c r="O24" s="2">
        <f>VLOOKUP(3,$X$22:$AC$25,4,FALSE)</f>
        <v>7</v>
      </c>
      <c r="P24" s="2">
        <f>VLOOKUP(3,$X$22:$AC$25,5,FALSE)</f>
        <v>6</v>
      </c>
      <c r="Q24" s="2">
        <f>VLOOKUP(3,$X$22:$AC$25,6,FALSE)</f>
        <v>1</v>
      </c>
      <c r="S24" s="50">
        <f>IF(J25="",0,IF(K25=$B$116,IF(H25&lt;J25,3,IF(H25=J25,1,0)),0))</f>
        <v>3</v>
      </c>
      <c r="T24" s="50">
        <f>IF(J28="",0,IF(K27=$B$116,IF(H28&lt;J28,3,IF(H28=J28,1,0)),0))</f>
        <v>3</v>
      </c>
      <c r="U24" s="47"/>
      <c r="V24" s="50">
        <f>IF(H24="",0,IF(K24=$B$116,IF(H24&gt;J24,3,IF(H24=J24,1,0)),0))</f>
        <v>0</v>
      </c>
      <c r="W24" s="1"/>
      <c r="X24" s="1">
        <f>RANK(AD24,$AD$22:$AD$25)</f>
        <v>2</v>
      </c>
      <c r="Y24" s="41" t="str">
        <f>B146</f>
        <v>T3M3</v>
      </c>
      <c r="Z24" s="1">
        <f>SUM(S24:V24)</f>
        <v>6</v>
      </c>
      <c r="AA24" s="1">
        <f>SUM(S28:V28)</f>
        <v>9</v>
      </c>
      <c r="AB24" s="1">
        <f>SUM(U26:U29)</f>
        <v>6</v>
      </c>
      <c r="AC24" s="1">
        <f>AA24-AB24</f>
        <v>3</v>
      </c>
      <c r="AD24" s="36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603090000000002</v>
      </c>
      <c r="AE24" s="5"/>
      <c r="AF24" s="37">
        <f>IF($Z24=$Z22,$S24-$U22,0)</f>
        <v>0</v>
      </c>
      <c r="AG24" s="37">
        <f>IF($Z24=$Z23,$T24-$U23,0)</f>
        <v>0</v>
      </c>
      <c r="AH24" s="37"/>
      <c r="AI24" s="37">
        <f>IF($Z24=$Z25,$V24-$U25,0)</f>
        <v>0</v>
      </c>
      <c r="AJ24" s="37">
        <f>SUM(AF24:AI24)</f>
        <v>0</v>
      </c>
      <c r="AK24" s="5"/>
      <c r="AL24" s="37">
        <f>IF($Z24=$Z22,$S28-$U26,0)</f>
        <v>0</v>
      </c>
      <c r="AM24" s="37">
        <f>IF($Z24=$Z23,$T28-$U27,0)</f>
        <v>0</v>
      </c>
      <c r="AN24" s="37"/>
      <c r="AO24" s="37">
        <f>IF($Z24=$Z25,$V28-$U29,0)</f>
        <v>0</v>
      </c>
      <c r="AP24" s="37">
        <f>SUM(AL24:AO24)</f>
        <v>0</v>
      </c>
      <c r="AQ24" s="37">
        <f>IF($Z24=$Z22,$S28,0)</f>
        <v>0</v>
      </c>
      <c r="AR24" s="37">
        <f>IF($Z24=$Z23,$T28,0)</f>
        <v>0</v>
      </c>
      <c r="AS24" s="37"/>
      <c r="AT24" s="37">
        <f>IF($Z24=$Z25,$V28,0)</f>
        <v>0</v>
      </c>
      <c r="AU24" s="37">
        <f>SUM(AQ24:AT24)</f>
        <v>0</v>
      </c>
      <c r="AV24" s="5">
        <v>2</v>
      </c>
      <c r="AW24" s="36"/>
    </row>
    <row r="25" spans="1:49" ht="12.75">
      <c r="A25" s="2">
        <f>A23+16</f>
        <v>21</v>
      </c>
      <c r="B25" s="7">
        <v>41809.75</v>
      </c>
      <c r="C25" s="4" t="s">
        <v>28</v>
      </c>
      <c r="D25" s="43" t="str">
        <f>Y22</f>
        <v>T1M3</v>
      </c>
      <c r="E25" s="22" t="s">
        <v>22</v>
      </c>
      <c r="F25" s="45" t="str">
        <f>Y24</f>
        <v>T3M3</v>
      </c>
      <c r="G25" s="24"/>
      <c r="H25" s="77">
        <f ca="1" t="shared" si="2"/>
        <v>2</v>
      </c>
      <c r="I25" s="13" t="s">
        <v>23</v>
      </c>
      <c r="J25" s="74">
        <f ca="1">IF($B$117="",0,INT(RAND()*5)+INT(RAND()*3)*INT(RAND()*2))</f>
        <v>3</v>
      </c>
      <c r="K25" s="9" t="s">
        <v>24</v>
      </c>
      <c r="L25" s="1"/>
      <c r="M25" s="11" t="str">
        <f>VLOOKUP(4,$X$22:$AC$25,2,FALSE)</f>
        <v>T2M3</v>
      </c>
      <c r="N25" s="2">
        <f>VLOOKUP(4,$X$22:$AC$25,3,FALSE)</f>
        <v>0</v>
      </c>
      <c r="O25" s="2">
        <f>VLOOKUP(4,$X$22:$AC$25,4,FALSE)</f>
        <v>5</v>
      </c>
      <c r="P25" s="2">
        <f>VLOOKUP(4,$X$22:$AC$25,5,FALSE)</f>
        <v>11</v>
      </c>
      <c r="Q25" s="2">
        <f>VLOOKUP(4,$X$22:$AC$25,6,FALSE)</f>
        <v>-6</v>
      </c>
      <c r="S25" s="51">
        <f>IF(H27="",0,IF(K28=$B$116,IF(H27&gt;J27,3,IF(H27=J27,1,0)),0))</f>
        <v>1</v>
      </c>
      <c r="T25" s="51">
        <f>IF(H26="",0,IF(K26=$B$116,IF(J26&lt;H26,3,IF(J26=H26,1,0)),0))</f>
        <v>3</v>
      </c>
      <c r="U25" s="51">
        <f>IF(J24="",0,IF(K24=$B$116,IF(H24&lt;J24,3,IF(H24=J24,1,0)),0))</f>
        <v>3</v>
      </c>
      <c r="V25" s="47"/>
      <c r="W25" s="1"/>
      <c r="X25" s="1">
        <f>RANK(AD25,$AD$22:$AD$25)</f>
        <v>1</v>
      </c>
      <c r="Y25" s="39" t="str">
        <f>B156</f>
        <v>T4M3</v>
      </c>
      <c r="Z25" s="1">
        <f>SUM(S25:V25)</f>
        <v>7</v>
      </c>
      <c r="AA25" s="1">
        <f>SUM(S29:V29)</f>
        <v>9</v>
      </c>
      <c r="AB25" s="1">
        <f>SUM(V26:V29)</f>
        <v>7</v>
      </c>
      <c r="AC25" s="1">
        <f>AA25-AB25</f>
        <v>2</v>
      </c>
      <c r="AD25" s="36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702090000000001</v>
      </c>
      <c r="AE25" s="5"/>
      <c r="AF25" s="37">
        <f>IF($Z25=$Z22,$S25-$V22,0)</f>
        <v>0</v>
      </c>
      <c r="AG25" s="37">
        <f>IF($Z25=$Z23,$T25-$V23,0)</f>
        <v>0</v>
      </c>
      <c r="AH25" s="37">
        <f>IF($Z25=$Z24,$U25-$V24,0)</f>
        <v>0</v>
      </c>
      <c r="AI25" s="37"/>
      <c r="AJ25" s="37">
        <f>SUM(AF25:AI25)</f>
        <v>0</v>
      </c>
      <c r="AK25" s="5"/>
      <c r="AL25" s="37">
        <f>IF($Z25=$Z22,$S29-$V26,0)</f>
        <v>0</v>
      </c>
      <c r="AM25" s="37">
        <f>IF($Z25=$Z23,$T29-$V27,0)</f>
        <v>0</v>
      </c>
      <c r="AN25" s="37">
        <f>IF($Z25=$Z24,$U29-$V28,0)</f>
        <v>0</v>
      </c>
      <c r="AO25" s="37"/>
      <c r="AP25" s="37">
        <f>SUM(AL25:AO25)</f>
        <v>0</v>
      </c>
      <c r="AQ25" s="37">
        <f>IF($Z25=$Z22,$S29,0)</f>
        <v>0</v>
      </c>
      <c r="AR25" s="37">
        <f>IF($Z25=$Z23,$T29,0)</f>
        <v>0</v>
      </c>
      <c r="AS25" s="37">
        <f>IF($Z25=$Z24,$U29,0)</f>
        <v>0</v>
      </c>
      <c r="AT25" s="37"/>
      <c r="AU25" s="37">
        <f>SUM(AQ25:AT25)</f>
        <v>0</v>
      </c>
      <c r="AV25" s="5">
        <v>1</v>
      </c>
      <c r="AW25" s="36"/>
    </row>
    <row r="26" spans="1:49" ht="12.75">
      <c r="A26" s="2">
        <f>A25+1</f>
        <v>22</v>
      </c>
      <c r="B26" s="7">
        <v>41810</v>
      </c>
      <c r="C26" s="4" t="s">
        <v>25</v>
      </c>
      <c r="D26" s="46" t="str">
        <f>Y25</f>
        <v>T4M3</v>
      </c>
      <c r="E26" s="22" t="s">
        <v>22</v>
      </c>
      <c r="F26" s="44" t="str">
        <f>Y23</f>
        <v>T2M3</v>
      </c>
      <c r="H26" s="78">
        <f ca="1" t="shared" si="2"/>
        <v>4</v>
      </c>
      <c r="I26" s="15" t="s">
        <v>23</v>
      </c>
      <c r="J26" s="76">
        <f ca="1">IF($B$117="",0,INT(RAND()*5)+INT(RAND()*3)*INT(RAND()*2))</f>
        <v>3</v>
      </c>
      <c r="K26" s="9" t="s">
        <v>24</v>
      </c>
      <c r="L26" s="1"/>
      <c r="N26" s="1"/>
      <c r="O26" s="1"/>
      <c r="P26" s="1"/>
      <c r="S26" s="47"/>
      <c r="T26" s="48">
        <f>IF(K23=$B$116,H23,0)</f>
        <v>4</v>
      </c>
      <c r="U26" s="48">
        <f>IF(K25=$B$116,H25,0)</f>
        <v>2</v>
      </c>
      <c r="V26" s="48">
        <f>IF(K28=$B$116,J27,0)</f>
        <v>1</v>
      </c>
      <c r="W26" s="1"/>
      <c r="X26" s="1"/>
      <c r="Y26" s="1"/>
      <c r="Z26" s="1"/>
      <c r="AA26" s="1"/>
      <c r="AB26" s="1"/>
      <c r="AC26" s="1"/>
      <c r="AD26" s="6"/>
      <c r="AE26" s="9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V26" s="37"/>
      <c r="AW26" s="36"/>
    </row>
    <row r="27" spans="1:49" ht="12.75">
      <c r="A27" s="2">
        <f>A25+16</f>
        <v>37</v>
      </c>
      <c r="B27" s="7">
        <v>41814.916666666664</v>
      </c>
      <c r="C27" s="4" t="s">
        <v>38</v>
      </c>
      <c r="D27" s="46" t="str">
        <f>Y25</f>
        <v>T4M3</v>
      </c>
      <c r="E27" s="22" t="s">
        <v>22</v>
      </c>
      <c r="F27" s="43" t="str">
        <f>Y22</f>
        <v>T1M3</v>
      </c>
      <c r="G27" s="24"/>
      <c r="H27" s="78">
        <f ca="1" t="shared" si="2"/>
        <v>1</v>
      </c>
      <c r="I27" s="13" t="s">
        <v>23</v>
      </c>
      <c r="J27" s="77">
        <f ca="1">IF($B$117="",0,INT(RAND()*5)+INT(RAND()*3)*INT(RAND()*2))</f>
        <v>1</v>
      </c>
      <c r="K27" s="9" t="s">
        <v>24</v>
      </c>
      <c r="M27" s="89" t="str">
        <f>IF(N22&gt;0,M22,"")</f>
        <v>T4M3</v>
      </c>
      <c r="N27" s="2" t="s">
        <v>46</v>
      </c>
      <c r="P27" s="57"/>
      <c r="S27" s="49">
        <f>IF(K23=$B$116,J23,0)</f>
        <v>2</v>
      </c>
      <c r="T27" s="47"/>
      <c r="U27" s="49">
        <f>IF(K27=$B$116,H28,0)</f>
        <v>0</v>
      </c>
      <c r="V27" s="49">
        <f>IF(K26=$B$116,J26,0)</f>
        <v>3</v>
      </c>
      <c r="AD27" s="2" t="s">
        <v>30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V27" s="38"/>
      <c r="AW27" s="36"/>
    </row>
    <row r="28" spans="1:49" ht="12.75">
      <c r="A28" s="2">
        <f>A27+1</f>
        <v>38</v>
      </c>
      <c r="B28" s="7">
        <v>41814.916666666664</v>
      </c>
      <c r="C28" s="4" t="s">
        <v>26</v>
      </c>
      <c r="D28" s="44" t="str">
        <f>Y23</f>
        <v>T2M3</v>
      </c>
      <c r="E28" s="22" t="s">
        <v>22</v>
      </c>
      <c r="F28" s="45" t="str">
        <f>Y24</f>
        <v>T3M3</v>
      </c>
      <c r="H28" s="76">
        <f ca="1" t="shared" si="2"/>
        <v>0</v>
      </c>
      <c r="I28" s="13" t="s">
        <v>23</v>
      </c>
      <c r="J28" s="70">
        <f ca="1">IF($B$117="",0,INT(RAND()*5)+INT(RAND()*3)*INT(RAND()*2))</f>
        <v>3</v>
      </c>
      <c r="K28" s="9" t="s">
        <v>24</v>
      </c>
      <c r="M28" s="89" t="str">
        <f>IF(N23&gt;0,M23,"")</f>
        <v>T3M3</v>
      </c>
      <c r="N28" s="2" t="s">
        <v>47</v>
      </c>
      <c r="O28" s="58"/>
      <c r="P28" s="59"/>
      <c r="S28" s="50">
        <f>IF(K25=$B$116,J25,0)</f>
        <v>3</v>
      </c>
      <c r="T28" s="50">
        <f>IF(K27=$B$116,J28,0)</f>
        <v>3</v>
      </c>
      <c r="U28" s="47"/>
      <c r="V28" s="50">
        <f>IF(K24=$B$116,H24,0)</f>
        <v>3</v>
      </c>
      <c r="AD28" s="2" t="s">
        <v>34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V28" s="38"/>
      <c r="AW28" s="36"/>
    </row>
    <row r="29" spans="19:49" ht="12.75">
      <c r="S29" s="51">
        <f>IF(K28=$B$116,H27,0)</f>
        <v>1</v>
      </c>
      <c r="T29" s="51">
        <f>IF(K26=$B$116,H26,0)</f>
        <v>4</v>
      </c>
      <c r="U29" s="51">
        <f>IF(K24=$B$116,J24,0)</f>
        <v>4</v>
      </c>
      <c r="V29" s="47"/>
      <c r="AD29" s="2" t="s">
        <v>35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V29" s="38"/>
      <c r="AW29" s="36"/>
    </row>
    <row r="30" spans="5:49" ht="6" customHeight="1">
      <c r="E30" s="23"/>
      <c r="F30" s="12"/>
      <c r="G30" s="12"/>
      <c r="H30" s="2"/>
      <c r="I30" s="2"/>
      <c r="J30" s="2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V30" s="38"/>
      <c r="AW30" s="36"/>
    </row>
    <row r="31" spans="2:49" s="12" customFormat="1" ht="12.75">
      <c r="B31" s="54" t="s">
        <v>0</v>
      </c>
      <c r="C31" s="45" t="s">
        <v>48</v>
      </c>
      <c r="K31" s="29"/>
      <c r="L31" s="24"/>
      <c r="M31" s="86" t="s">
        <v>3</v>
      </c>
      <c r="N31" s="24" t="s">
        <v>4</v>
      </c>
      <c r="O31" s="24" t="s">
        <v>5</v>
      </c>
      <c r="P31" s="24" t="s">
        <v>6</v>
      </c>
      <c r="Q31" s="24" t="s">
        <v>7</v>
      </c>
      <c r="R31" s="24"/>
      <c r="S31" s="2"/>
      <c r="T31" s="2"/>
      <c r="U31" s="2"/>
      <c r="V31" s="2"/>
      <c r="W31" s="24"/>
      <c r="X31" s="24" t="s">
        <v>8</v>
      </c>
      <c r="Y31" s="30" t="s">
        <v>9</v>
      </c>
      <c r="Z31" s="24" t="s">
        <v>4</v>
      </c>
      <c r="AA31" s="24" t="s">
        <v>5</v>
      </c>
      <c r="AB31" s="24" t="s">
        <v>6</v>
      </c>
      <c r="AC31" s="24" t="s">
        <v>7</v>
      </c>
      <c r="AD31" s="24"/>
      <c r="AE31" s="29" t="s">
        <v>10</v>
      </c>
      <c r="AF31" s="22" t="s">
        <v>11</v>
      </c>
      <c r="AG31" s="22"/>
      <c r="AH31" s="22"/>
      <c r="AI31" s="22"/>
      <c r="AJ31" s="22" t="s">
        <v>12</v>
      </c>
      <c r="AK31" s="30" t="s">
        <v>13</v>
      </c>
      <c r="AL31" s="22" t="s">
        <v>14</v>
      </c>
      <c r="AM31" s="22"/>
      <c r="AN31" s="22"/>
      <c r="AO31" s="22"/>
      <c r="AP31" s="22" t="s">
        <v>15</v>
      </c>
      <c r="AQ31" s="22" t="s">
        <v>16</v>
      </c>
      <c r="AR31" s="22"/>
      <c r="AS31" s="22"/>
      <c r="AT31" s="22"/>
      <c r="AU31" s="23" t="s">
        <v>17</v>
      </c>
      <c r="AV31" s="30" t="s">
        <v>18</v>
      </c>
      <c r="AW31" s="35"/>
    </row>
    <row r="32" spans="2:49" ht="12.75">
      <c r="B32" s="3" t="s">
        <v>19</v>
      </c>
      <c r="C32" s="3" t="s">
        <v>20</v>
      </c>
      <c r="L32" s="1"/>
      <c r="M32" s="11" t="str">
        <f>VLOOKUP(1,$X$32:$AC$35,2,FALSE)</f>
        <v>T3M4</v>
      </c>
      <c r="N32" s="2">
        <f>VLOOKUP(1,$X$32:$AC$35,3,FALSE)</f>
        <v>7</v>
      </c>
      <c r="O32" s="2">
        <f>VLOOKUP(1,$X$32:$AC$35,4,FALSE)</f>
        <v>9</v>
      </c>
      <c r="P32" s="2">
        <f>VLOOKUP(1,$X$32:$AC$35,5,FALSE)</f>
        <v>4</v>
      </c>
      <c r="Q32" s="2">
        <f>VLOOKUP(1,$X$32:$AC$35,6,FALSE)</f>
        <v>5</v>
      </c>
      <c r="S32" s="47"/>
      <c r="T32" s="48">
        <f>IF(H33="",0,IF(K33=$B$116,IF(H33&gt;J33,3,IF(H33=J33,1,0)),0))</f>
        <v>1</v>
      </c>
      <c r="U32" s="48">
        <f>IF(H35="",0,IF(K35=$B$116,IF(H35&gt;J35,3,IF(H35=J35,1,0)),0))</f>
        <v>1</v>
      </c>
      <c r="V32" s="48">
        <f>IF(J37="",0,IF(K38=$B$116,IF(H37&lt;J37,3,IF(H37=J37,1,0)),0))</f>
        <v>0</v>
      </c>
      <c r="W32" s="1"/>
      <c r="X32" s="1">
        <f>RANK(AD32,$AD$32:$AD$35)</f>
        <v>3</v>
      </c>
      <c r="Y32" s="42" t="str">
        <f>B127</f>
        <v>T1M4</v>
      </c>
      <c r="Z32" s="1">
        <f>SUM(S32:V32)</f>
        <v>2</v>
      </c>
      <c r="AA32" s="1">
        <f>SUM(S36:V36)</f>
        <v>6</v>
      </c>
      <c r="AB32" s="1">
        <f>SUM(S36:S39)</f>
        <v>7</v>
      </c>
      <c r="AC32" s="1">
        <f>AA32-AB32</f>
        <v>-1</v>
      </c>
      <c r="AD32" s="36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199060000000004</v>
      </c>
      <c r="AE32" s="5"/>
      <c r="AF32" s="37"/>
      <c r="AG32" s="37">
        <f>IF($Z32=$Z33,$T32-$S33,0)</f>
        <v>0</v>
      </c>
      <c r="AH32" s="37">
        <f>IF($Z32=$Z34,$U32-$S34,0)</f>
        <v>0</v>
      </c>
      <c r="AI32" s="37">
        <f>IF($Z32=$Z35,$V32-$S35,0)</f>
        <v>0</v>
      </c>
      <c r="AJ32" s="37">
        <f>SUM(AF32:AI32)</f>
        <v>0</v>
      </c>
      <c r="AK32" s="5"/>
      <c r="AL32" s="37"/>
      <c r="AM32" s="37">
        <f>IF($Z32=$Z33,$T36-$S37,0)</f>
        <v>0</v>
      </c>
      <c r="AN32" s="37">
        <f>IF($Z32=$Z34,$U36-$S38,0)</f>
        <v>0</v>
      </c>
      <c r="AO32" s="37">
        <f>IF($Z32=$Z35,$V36-$S39,0)</f>
        <v>0</v>
      </c>
      <c r="AP32" s="37">
        <f>SUM(AL32:AO32)</f>
        <v>0</v>
      </c>
      <c r="AQ32" s="37"/>
      <c r="AR32" s="37">
        <f>IF($Z32=$Z33,$T36,0)</f>
        <v>0</v>
      </c>
      <c r="AS32" s="37">
        <f>IF($Z32=$Z34,$U36,0)</f>
        <v>0</v>
      </c>
      <c r="AT32" s="37">
        <f>IF($Z32=$Z35,$V36,0)</f>
        <v>0</v>
      </c>
      <c r="AU32" s="37">
        <f>SUM(AQ32:AT32)</f>
        <v>0</v>
      </c>
      <c r="AV32" s="5">
        <v>4</v>
      </c>
      <c r="AW32" s="36"/>
    </row>
    <row r="33" spans="1:49" ht="12.75">
      <c r="A33" s="2">
        <f>A23+2</f>
        <v>7</v>
      </c>
      <c r="B33" s="7">
        <v>41804.875</v>
      </c>
      <c r="C33" s="4" t="s">
        <v>26</v>
      </c>
      <c r="D33" s="43" t="str">
        <f>Y32</f>
        <v>T1M4</v>
      </c>
      <c r="E33" s="22" t="s">
        <v>22</v>
      </c>
      <c r="F33" s="44" t="str">
        <f>Y33</f>
        <v>T2M4</v>
      </c>
      <c r="G33" s="24"/>
      <c r="H33" s="69">
        <f aca="true" ca="1" t="shared" si="3" ref="H33:H38">IF($B$117="",1,INT(RAND()*5)+INT(RAND()*3)*INT(RAND()*2))</f>
        <v>4</v>
      </c>
      <c r="I33" s="13" t="s">
        <v>23</v>
      </c>
      <c r="J33" s="72">
        <f ca="1">IF($B$117="",0,INT(RAND()*5)+INT(RAND()*3)*INT(RAND()*2))</f>
        <v>4</v>
      </c>
      <c r="K33" s="9" t="s">
        <v>24</v>
      </c>
      <c r="L33" s="1"/>
      <c r="M33" s="11" t="str">
        <f>VLOOKUP(2,$X$32:$AC$35,2,FALSE)</f>
        <v>T4M4</v>
      </c>
      <c r="N33" s="2">
        <f>VLOOKUP(2,$X$32:$AC$35,3,FALSE)</f>
        <v>6</v>
      </c>
      <c r="O33" s="2">
        <f>VLOOKUP(2,$X$32:$AC$35,4,FALSE)</f>
        <v>7</v>
      </c>
      <c r="P33" s="2">
        <f>VLOOKUP(2,$X$32:$AC$35,5,FALSE)</f>
        <v>6</v>
      </c>
      <c r="Q33" s="2">
        <f>VLOOKUP(2,$X$32:$AC$35,6,FALSE)</f>
        <v>1</v>
      </c>
      <c r="S33" s="49">
        <f>IF(J33="",0,IF(K33=$B$116,IF(H33&lt;J33,3,IF(H33=J33,1,0)),0))</f>
        <v>1</v>
      </c>
      <c r="T33" s="47"/>
      <c r="U33" s="49">
        <f>IF(H38="",0,IF(K37=$B$116,IF(H38&gt;J38,3,IF(H38=J38,1,0)),0))</f>
        <v>0</v>
      </c>
      <c r="V33" s="49">
        <f>IF(J36="",0,IF(K36=$B$116,IF(J36&gt;H36,3,IF(J36=H36,1,0)),0))</f>
        <v>0</v>
      </c>
      <c r="W33" s="1"/>
      <c r="X33" s="1">
        <f>RANK(AD33,$AD$32:$AD$35)</f>
        <v>4</v>
      </c>
      <c r="Y33" s="40" t="str">
        <f>B137</f>
        <v>T2M4</v>
      </c>
      <c r="Z33" s="1">
        <f>SUM(S33:V33)</f>
        <v>1</v>
      </c>
      <c r="AA33" s="1">
        <f>SUM(S37:V37)</f>
        <v>6</v>
      </c>
      <c r="AB33" s="1">
        <f>SUM(T36:T39)</f>
        <v>11</v>
      </c>
      <c r="AC33" s="1">
        <f>AA33-AB33</f>
        <v>-5</v>
      </c>
      <c r="AD33" s="36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95060000000003</v>
      </c>
      <c r="AE33" s="5"/>
      <c r="AF33" s="37">
        <f>IF($Z33=$Z32,$S33-$T32,0)</f>
        <v>0</v>
      </c>
      <c r="AG33" s="37"/>
      <c r="AH33" s="37">
        <f>IF($Z33=$Z34,$U33-$T34,0)</f>
        <v>0</v>
      </c>
      <c r="AI33" s="37">
        <f>IF($Z33=$Z35,$V33-$T35,0)</f>
        <v>0</v>
      </c>
      <c r="AJ33" s="37">
        <f>SUM(AF33:AI33)</f>
        <v>0</v>
      </c>
      <c r="AK33" s="5"/>
      <c r="AL33" s="37">
        <f>IF($Z33=$Z32,$S37-$T36,0)</f>
        <v>0</v>
      </c>
      <c r="AM33" s="37"/>
      <c r="AN33" s="37">
        <f>IF($Z33=$Z34,$U37-$T38,0)</f>
        <v>0</v>
      </c>
      <c r="AO33" s="37">
        <f>IF($Z33=$Z35,$V37-$T39,0)</f>
        <v>0</v>
      </c>
      <c r="AP33" s="37">
        <f>SUM(AL33:AO33)</f>
        <v>0</v>
      </c>
      <c r="AQ33" s="37">
        <f>IF($Z33=$Z32,$S37,0)</f>
        <v>0</v>
      </c>
      <c r="AR33" s="37"/>
      <c r="AS33" s="37">
        <f>IF($Z33=$Z34,$U37,0)</f>
        <v>0</v>
      </c>
      <c r="AT33" s="37">
        <f>IF($Z33=$Z35,$V37,0)</f>
        <v>0</v>
      </c>
      <c r="AU33" s="37">
        <f>SUM(AQ33:AT33)</f>
        <v>0</v>
      </c>
      <c r="AV33" s="5">
        <v>3</v>
      </c>
      <c r="AW33" s="36"/>
    </row>
    <row r="34" spans="1:49" ht="12.75">
      <c r="A34" s="2">
        <f>A33+1</f>
        <v>8</v>
      </c>
      <c r="B34" s="7">
        <v>41805.125</v>
      </c>
      <c r="C34" s="4" t="s">
        <v>27</v>
      </c>
      <c r="D34" s="45" t="str">
        <f>Y34</f>
        <v>T3M4</v>
      </c>
      <c r="E34" s="22" t="s">
        <v>22</v>
      </c>
      <c r="F34" s="46" t="str">
        <f>Y35</f>
        <v>T4M4</v>
      </c>
      <c r="G34" s="24"/>
      <c r="H34" s="70">
        <f ca="1" t="shared" si="3"/>
        <v>4</v>
      </c>
      <c r="I34" s="13" t="s">
        <v>23</v>
      </c>
      <c r="J34" s="78">
        <f ca="1">IF($B$117="",0,INT(RAND()*5)+INT(RAND()*3)*INT(RAND()*2))</f>
        <v>2</v>
      </c>
      <c r="K34" s="9" t="s">
        <v>24</v>
      </c>
      <c r="L34" s="1"/>
      <c r="M34" s="11" t="str">
        <f>VLOOKUP(3,$X$32:$AC$35,2,FALSE)</f>
        <v>T1M4</v>
      </c>
      <c r="N34" s="2">
        <f>VLOOKUP(3,$X$32:$AC$35,3,FALSE)</f>
        <v>2</v>
      </c>
      <c r="O34" s="2">
        <f>VLOOKUP(3,$X$32:$AC$35,4,FALSE)</f>
        <v>6</v>
      </c>
      <c r="P34" s="2">
        <f>VLOOKUP(3,$X$32:$AC$35,5,FALSE)</f>
        <v>7</v>
      </c>
      <c r="Q34" s="2">
        <f>VLOOKUP(3,$X$32:$AC$35,6,FALSE)</f>
        <v>-1</v>
      </c>
      <c r="S34" s="50">
        <f>IF(J35="",0,IF(K35=$B$116,IF(H35&lt;J35,3,IF(H35=J35,1,0)),0))</f>
        <v>1</v>
      </c>
      <c r="T34" s="50">
        <f>IF(J38="",0,IF(K37=$B$116,IF(H38&lt;J38,3,IF(H38=J38,1,0)),0))</f>
        <v>3</v>
      </c>
      <c r="U34" s="47"/>
      <c r="V34" s="50">
        <f>IF(H34="",0,IF(K34=$B$116,IF(H34&gt;J34,3,IF(H34=J34,1,0)),0))</f>
        <v>3</v>
      </c>
      <c r="W34" s="1"/>
      <c r="X34" s="1">
        <f>RANK(AD34,$AD$32:$AD$35)</f>
        <v>1</v>
      </c>
      <c r="Y34" s="41" t="str">
        <f>B147</f>
        <v>T3M4</v>
      </c>
      <c r="Z34" s="1">
        <f>SUM(S34:V34)</f>
        <v>7</v>
      </c>
      <c r="AA34" s="1">
        <f>SUM(S38:V38)</f>
        <v>9</v>
      </c>
      <c r="AB34" s="1">
        <f>SUM(U36:U39)</f>
        <v>4</v>
      </c>
      <c r="AC34" s="1">
        <f>AA34-AB34</f>
        <v>5</v>
      </c>
      <c r="AD34" s="36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705090000000002</v>
      </c>
      <c r="AE34" s="5"/>
      <c r="AF34" s="37">
        <f>IF($Z34=$Z32,$S34-$U32,0)</f>
        <v>0</v>
      </c>
      <c r="AG34" s="37">
        <f>IF($Z34=$Z33,$T34-$U33,0)</f>
        <v>0</v>
      </c>
      <c r="AH34" s="37"/>
      <c r="AI34" s="37">
        <f>IF($Z34=$Z35,$V34-$U35,0)</f>
        <v>0</v>
      </c>
      <c r="AJ34" s="37">
        <f>SUM(AF34:AI34)</f>
        <v>0</v>
      </c>
      <c r="AK34" s="5"/>
      <c r="AL34" s="37">
        <f>IF($Z34=$Z32,$S38-$U36,0)</f>
        <v>0</v>
      </c>
      <c r="AM34" s="37">
        <f>IF($Z34=$Z33,$T38-$U37,0)</f>
        <v>0</v>
      </c>
      <c r="AN34" s="37"/>
      <c r="AO34" s="37">
        <f>IF($Z34=$Z35,$V38-$U39,0)</f>
        <v>0</v>
      </c>
      <c r="AP34" s="37">
        <f>SUM(AL34:AO34)</f>
        <v>0</v>
      </c>
      <c r="AQ34" s="37">
        <f>IF($Z34=$Z32,$S38,0)</f>
        <v>0</v>
      </c>
      <c r="AR34" s="37">
        <f>IF($Z34=$Z33,$T38,0)</f>
        <v>0</v>
      </c>
      <c r="AS34" s="37"/>
      <c r="AT34" s="37">
        <f>IF($Z34=$Z35,$V38,0)</f>
        <v>0</v>
      </c>
      <c r="AU34" s="37">
        <f>SUM(AQ34:AT34)</f>
        <v>0</v>
      </c>
      <c r="AV34" s="5">
        <v>2</v>
      </c>
      <c r="AW34" s="36"/>
    </row>
    <row r="35" spans="1:49" ht="12.75">
      <c r="A35" s="2">
        <f>A33+16</f>
        <v>23</v>
      </c>
      <c r="B35" s="7">
        <v>41809.875</v>
      </c>
      <c r="C35" s="4" t="s">
        <v>21</v>
      </c>
      <c r="D35" s="43" t="str">
        <f>Y32</f>
        <v>T1M4</v>
      </c>
      <c r="E35" s="22" t="s">
        <v>22</v>
      </c>
      <c r="F35" s="45" t="str">
        <f>Y34</f>
        <v>T3M4</v>
      </c>
      <c r="G35" s="24"/>
      <c r="H35" s="77">
        <f ca="1" t="shared" si="3"/>
        <v>1</v>
      </c>
      <c r="I35" s="13" t="s">
        <v>23</v>
      </c>
      <c r="J35" s="74">
        <f ca="1">IF($B$117="",0,INT(RAND()*5)+INT(RAND()*3)*INT(RAND()*2))</f>
        <v>1</v>
      </c>
      <c r="K35" s="9" t="s">
        <v>24</v>
      </c>
      <c r="L35" s="1"/>
      <c r="M35" s="11" t="str">
        <f>VLOOKUP(4,$X$32:$AC$35,2,FALSE)</f>
        <v>T2M4</v>
      </c>
      <c r="N35" s="2">
        <f>VLOOKUP(4,$X$32:$AC$35,3,FALSE)</f>
        <v>1</v>
      </c>
      <c r="O35" s="2">
        <f>VLOOKUP(4,$X$32:$AC$35,4,FALSE)</f>
        <v>6</v>
      </c>
      <c r="P35" s="2">
        <f>VLOOKUP(4,$X$32:$AC$35,5,FALSE)</f>
        <v>11</v>
      </c>
      <c r="Q35" s="2">
        <f>VLOOKUP(4,$X$32:$AC$35,6,FALSE)</f>
        <v>-5</v>
      </c>
      <c r="S35" s="51">
        <f>IF(H37="",0,IF(K38=$B$116,IF(H37&gt;J37,3,IF(H37=J37,1,0)),0))</f>
        <v>3</v>
      </c>
      <c r="T35" s="51">
        <f>IF(H36="",0,IF(K36=$B$116,IF(J36&lt;H36,3,IF(J36=H36,1,0)),0))</f>
        <v>3</v>
      </c>
      <c r="U35" s="51">
        <f>IF(J34="",0,IF(K34=$B$116,IF(H34&lt;J34,3,IF(H34=J34,1,0)),0))</f>
        <v>0</v>
      </c>
      <c r="V35" s="47"/>
      <c r="W35" s="1"/>
      <c r="X35" s="1">
        <f>RANK(AD35,$AD$32:$AD$35)</f>
        <v>2</v>
      </c>
      <c r="Y35" s="39" t="str">
        <f>B157</f>
        <v>T4M4</v>
      </c>
      <c r="Z35" s="1">
        <f>SUM(S35:V35)</f>
        <v>6</v>
      </c>
      <c r="AA35" s="1">
        <f>SUM(S39:V39)</f>
        <v>7</v>
      </c>
      <c r="AB35" s="1">
        <f>SUM(V36:V39)</f>
        <v>6</v>
      </c>
      <c r="AC35" s="1">
        <f>AA35-AB35</f>
        <v>1</v>
      </c>
      <c r="AD35" s="36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601070000000001</v>
      </c>
      <c r="AE35" s="5"/>
      <c r="AF35" s="37">
        <f>IF($Z35=$Z32,$S35-$V32,0)</f>
        <v>0</v>
      </c>
      <c r="AG35" s="37">
        <f>IF($Z35=$Z33,$T35-$V33,0)</f>
        <v>0</v>
      </c>
      <c r="AH35" s="37">
        <f>IF($Z35=$Z34,$U35-$V34,0)</f>
        <v>0</v>
      </c>
      <c r="AI35" s="37"/>
      <c r="AJ35" s="37">
        <f>SUM(AF35:AI35)</f>
        <v>0</v>
      </c>
      <c r="AK35" s="5"/>
      <c r="AL35" s="37">
        <f>IF($Z35=$Z32,$S39-$V36,0)</f>
        <v>0</v>
      </c>
      <c r="AM35" s="37">
        <f>IF($Z35=$Z33,$T39-$V37,0)</f>
        <v>0</v>
      </c>
      <c r="AN35" s="37">
        <f>IF($Z35=$Z34,$U39-$V38,0)</f>
        <v>0</v>
      </c>
      <c r="AO35" s="37"/>
      <c r="AP35" s="37">
        <f>SUM(AL35:AO35)</f>
        <v>0</v>
      </c>
      <c r="AQ35" s="37">
        <f>IF($Z35=$Z32,$S39,0)</f>
        <v>0</v>
      </c>
      <c r="AR35" s="37">
        <f>IF($Z35=$Z33,$T39,0)</f>
        <v>0</v>
      </c>
      <c r="AS35" s="37">
        <f>IF($Z35=$Z34,$U39,0)</f>
        <v>0</v>
      </c>
      <c r="AT35" s="37"/>
      <c r="AU35" s="37">
        <f>SUM(AQ35:AT35)</f>
        <v>0</v>
      </c>
      <c r="AV35" s="5">
        <v>1</v>
      </c>
      <c r="AW35" s="36"/>
    </row>
    <row r="36" spans="1:49" ht="12.75">
      <c r="A36" s="2">
        <f>A35+1</f>
        <v>24</v>
      </c>
      <c r="B36" s="7">
        <v>41810.75</v>
      </c>
      <c r="C36" s="4" t="s">
        <v>31</v>
      </c>
      <c r="D36" s="46" t="str">
        <f>Y35</f>
        <v>T4M4</v>
      </c>
      <c r="E36" s="22" t="s">
        <v>22</v>
      </c>
      <c r="F36" s="44" t="str">
        <f>Y33</f>
        <v>T2M4</v>
      </c>
      <c r="G36" s="24"/>
      <c r="H36" s="78">
        <f ca="1" t="shared" si="3"/>
        <v>3</v>
      </c>
      <c r="I36" s="13" t="s">
        <v>23</v>
      </c>
      <c r="J36" s="76">
        <f ca="1">IF($B$117="",0,INT(RAND()*5)+INT(RAND()*3)*INT(RAND()*2))</f>
        <v>1</v>
      </c>
      <c r="K36" s="9" t="s">
        <v>24</v>
      </c>
      <c r="L36" s="1"/>
      <c r="N36" s="1"/>
      <c r="O36" s="1"/>
      <c r="P36" s="1"/>
      <c r="S36" s="47"/>
      <c r="T36" s="48">
        <f>IF(K33=$B$116,H33,0)</f>
        <v>4</v>
      </c>
      <c r="U36" s="48">
        <f>IF(K35=$B$116,H35,0)</f>
        <v>1</v>
      </c>
      <c r="V36" s="48">
        <f>IF(K38=$B$116,J37,0)</f>
        <v>1</v>
      </c>
      <c r="W36" s="1"/>
      <c r="X36" s="1"/>
      <c r="Y36" s="1"/>
      <c r="Z36" s="1"/>
      <c r="AA36" s="1"/>
      <c r="AB36" s="1"/>
      <c r="AC36" s="1"/>
      <c r="AD36" s="6"/>
      <c r="AE36" s="9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V36" s="37"/>
      <c r="AW36" s="36"/>
    </row>
    <row r="37" spans="1:49" ht="12.75">
      <c r="A37" s="2">
        <f>A35+16</f>
        <v>39</v>
      </c>
      <c r="B37" s="7">
        <v>41814.75</v>
      </c>
      <c r="C37" s="4" t="s">
        <v>25</v>
      </c>
      <c r="D37" s="46" t="str">
        <f>Y35</f>
        <v>T4M4</v>
      </c>
      <c r="E37" s="22" t="s">
        <v>22</v>
      </c>
      <c r="F37" s="43" t="str">
        <f>Y32</f>
        <v>T1M4</v>
      </c>
      <c r="H37" s="78">
        <f ca="1" t="shared" si="3"/>
        <v>2</v>
      </c>
      <c r="I37" s="13" t="s">
        <v>23</v>
      </c>
      <c r="J37" s="77">
        <f ca="1">IF($B$117="",0,INT(RAND()*5)+INT(RAND()*3)*INT(RAND()*2))</f>
        <v>1</v>
      </c>
      <c r="K37" s="9" t="s">
        <v>24</v>
      </c>
      <c r="M37" s="90" t="str">
        <f>IF(N32&gt;0,M32,"")</f>
        <v>T3M4</v>
      </c>
      <c r="N37" s="2" t="s">
        <v>49</v>
      </c>
      <c r="P37" s="57"/>
      <c r="S37" s="49">
        <f>IF(K33=$B$116,J33,0)</f>
        <v>4</v>
      </c>
      <c r="T37" s="47"/>
      <c r="U37" s="49">
        <f>IF(K37=$B$116,H38,0)</f>
        <v>1</v>
      </c>
      <c r="V37" s="49">
        <f>IF(K36=$B$116,J36,0)</f>
        <v>1</v>
      </c>
      <c r="AD37" s="2" t="s">
        <v>30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V37" s="38"/>
      <c r="AW37" s="36"/>
    </row>
    <row r="38" spans="1:49" ht="12.75">
      <c r="A38" s="2">
        <f>A37+1</f>
        <v>40</v>
      </c>
      <c r="B38" s="7">
        <v>41814.75</v>
      </c>
      <c r="C38" s="4" t="s">
        <v>45</v>
      </c>
      <c r="D38" s="44" t="str">
        <f>Y33</f>
        <v>T2M4</v>
      </c>
      <c r="E38" s="22" t="s">
        <v>22</v>
      </c>
      <c r="F38" s="45" t="str">
        <f>Y34</f>
        <v>T3M4</v>
      </c>
      <c r="H38" s="76">
        <f ca="1" t="shared" si="3"/>
        <v>1</v>
      </c>
      <c r="I38" s="13" t="s">
        <v>23</v>
      </c>
      <c r="J38" s="70">
        <f ca="1">IF($B$117="",0,INT(RAND()*5)+INT(RAND()*3)*INT(RAND()*2))</f>
        <v>4</v>
      </c>
      <c r="K38" s="9" t="s">
        <v>24</v>
      </c>
      <c r="M38" s="90" t="str">
        <f>IF(N33&gt;0,M33,"")</f>
        <v>T4M4</v>
      </c>
      <c r="N38" s="2" t="s">
        <v>50</v>
      </c>
      <c r="O38" s="58"/>
      <c r="P38" s="59"/>
      <c r="S38" s="50">
        <f>IF(K35=$B$116,J35,0)</f>
        <v>1</v>
      </c>
      <c r="T38" s="50">
        <f>IF(K37=$B$116,J38,0)</f>
        <v>4</v>
      </c>
      <c r="U38" s="47"/>
      <c r="V38" s="50">
        <f>IF(K34=$B$116,H34,0)</f>
        <v>4</v>
      </c>
      <c r="AD38" s="2" t="s">
        <v>34</v>
      </c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V38" s="38"/>
      <c r="AW38" s="36"/>
    </row>
    <row r="39" spans="19:49" ht="12.75">
      <c r="S39" s="51">
        <f>IF(K38=$B$116,H37,0)</f>
        <v>2</v>
      </c>
      <c r="T39" s="51">
        <f>IF(K36=$B$116,H36,0)</f>
        <v>3</v>
      </c>
      <c r="U39" s="51">
        <f>IF(K34=$B$116,J34,0)</f>
        <v>2</v>
      </c>
      <c r="V39" s="47"/>
      <c r="AD39" s="2" t="s">
        <v>35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V39" s="38"/>
      <c r="AW39" s="36"/>
    </row>
    <row r="40" spans="5:49" ht="6" customHeight="1">
      <c r="E40" s="23"/>
      <c r="F40" s="12"/>
      <c r="G40" s="12"/>
      <c r="H40" s="2"/>
      <c r="I40" s="2"/>
      <c r="J40" s="2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V40" s="38"/>
      <c r="AW40" s="36"/>
    </row>
    <row r="41" spans="2:49" s="12" customFormat="1" ht="12.75">
      <c r="B41" s="25" t="s">
        <v>0</v>
      </c>
      <c r="C41" s="26" t="s">
        <v>51</v>
      </c>
      <c r="K41" s="29"/>
      <c r="L41" s="24"/>
      <c r="M41" s="86" t="s">
        <v>3</v>
      </c>
      <c r="N41" s="24" t="s">
        <v>4</v>
      </c>
      <c r="O41" s="24" t="s">
        <v>5</v>
      </c>
      <c r="P41" s="24" t="s">
        <v>6</v>
      </c>
      <c r="Q41" s="24" t="s">
        <v>7</v>
      </c>
      <c r="R41" s="24"/>
      <c r="S41" s="2"/>
      <c r="T41" s="2"/>
      <c r="U41" s="2"/>
      <c r="V41" s="2"/>
      <c r="W41" s="24"/>
      <c r="X41" s="24" t="s">
        <v>8</v>
      </c>
      <c r="Y41" s="30" t="s">
        <v>9</v>
      </c>
      <c r="Z41" s="24" t="s">
        <v>4</v>
      </c>
      <c r="AA41" s="24" t="s">
        <v>5</v>
      </c>
      <c r="AB41" s="24" t="s">
        <v>6</v>
      </c>
      <c r="AC41" s="24" t="s">
        <v>7</v>
      </c>
      <c r="AD41" s="24"/>
      <c r="AE41" s="29" t="s">
        <v>10</v>
      </c>
      <c r="AF41" s="22" t="s">
        <v>11</v>
      </c>
      <c r="AG41" s="22"/>
      <c r="AH41" s="22"/>
      <c r="AI41" s="22"/>
      <c r="AJ41" s="22" t="s">
        <v>12</v>
      </c>
      <c r="AK41" s="30" t="s">
        <v>13</v>
      </c>
      <c r="AL41" s="22" t="s">
        <v>14</v>
      </c>
      <c r="AM41" s="22"/>
      <c r="AN41" s="22"/>
      <c r="AO41" s="22"/>
      <c r="AP41" s="22" t="s">
        <v>15</v>
      </c>
      <c r="AQ41" s="22" t="s">
        <v>16</v>
      </c>
      <c r="AR41" s="22"/>
      <c r="AS41" s="22"/>
      <c r="AT41" s="22"/>
      <c r="AU41" s="23" t="s">
        <v>17</v>
      </c>
      <c r="AV41" s="30" t="s">
        <v>18</v>
      </c>
      <c r="AW41" s="35"/>
    </row>
    <row r="42" spans="2:49" ht="12.75">
      <c r="B42" s="3" t="s">
        <v>19</v>
      </c>
      <c r="C42" s="3" t="s">
        <v>20</v>
      </c>
      <c r="L42" s="1"/>
      <c r="M42" s="11" t="str">
        <f>VLOOKUP(1,$X$42:$AC$45,2,FALSE)</f>
        <v>T4M5</v>
      </c>
      <c r="N42" s="2">
        <f>VLOOKUP(1,$X$42:$AC$45,3,FALSE)</f>
        <v>9</v>
      </c>
      <c r="O42" s="2">
        <f>VLOOKUP(1,$X$42:$AC$45,4,FALSE)</f>
        <v>16</v>
      </c>
      <c r="P42" s="2">
        <f>VLOOKUP(1,$X$42:$AC$45,5,FALSE)</f>
        <v>8</v>
      </c>
      <c r="Q42" s="2">
        <f>VLOOKUP(1,$X$42:$AC$45,6,FALSE)</f>
        <v>8</v>
      </c>
      <c r="S42" s="47"/>
      <c r="T42" s="48">
        <f>IF(H43="",0,IF(K43=$B$116,IF(H43&gt;J43,3,IF(H43=J43,1,0)),0))</f>
        <v>3</v>
      </c>
      <c r="U42" s="48">
        <f>IF(H45="",0,IF(K45=$B$116,IF(H45&gt;J45,3,IF(H45=J45,1,0)),0))</f>
        <v>3</v>
      </c>
      <c r="V42" s="48">
        <f>IF(J47="",0,IF(K48=$B$116,IF(H47&lt;J47,3,IF(H47=J47,1,0)),0))</f>
        <v>0</v>
      </c>
      <c r="W42" s="1"/>
      <c r="X42" s="1">
        <f>RANK(AD42,$AD$42:$AD$45)</f>
        <v>2</v>
      </c>
      <c r="Y42" s="42" t="str">
        <f>B128</f>
        <v>T1M5</v>
      </c>
      <c r="Z42" s="1">
        <f>SUM(S42:V42)</f>
        <v>6</v>
      </c>
      <c r="AA42" s="1">
        <f>SUM(S46:V46)</f>
        <v>7</v>
      </c>
      <c r="AB42" s="1">
        <f>SUM(S46:S49)</f>
        <v>7</v>
      </c>
      <c r="AC42" s="1">
        <f>AA42-AB42</f>
        <v>0</v>
      </c>
      <c r="AD42" s="36">
        <f>IF(P$48="",AE42*10000000000000000+Z42*100000000000000+AC42*1000000000000+AA42*10000000000+AK42*100000000+AJ42*1000000+AP42*10000+AU42*100+AV42,AE42*10000000000000000+Z42*100000000000000+AK42*1000000000000+AJ42*10000000000+AP42*100000000+AU42*1000000+AC42*10000+AA42*100+AV42)</f>
        <v>600070000000004</v>
      </c>
      <c r="AE42" s="5"/>
      <c r="AF42" s="37"/>
      <c r="AG42" s="37">
        <f>IF($Z42=$Z43,$T42-$S43,0)</f>
        <v>0</v>
      </c>
      <c r="AH42" s="37">
        <f>IF($Z42=$Z44,$U42-$S44,0)</f>
        <v>0</v>
      </c>
      <c r="AI42" s="37">
        <f>IF($Z42=$Z45,$V42-$S45,0)</f>
        <v>0</v>
      </c>
      <c r="AJ42" s="37">
        <f>SUM(AF42:AI42)</f>
        <v>0</v>
      </c>
      <c r="AK42" s="5"/>
      <c r="AL42" s="37"/>
      <c r="AM42" s="37">
        <f>IF($Z42=$Z43,$T46-$S47,0)</f>
        <v>0</v>
      </c>
      <c r="AN42" s="37">
        <f>IF($Z42=$Z44,$U46-$S48,0)</f>
        <v>0</v>
      </c>
      <c r="AO42" s="37">
        <f>IF($Z42=$Z45,$V46-$S49,0)</f>
        <v>0</v>
      </c>
      <c r="AP42" s="37">
        <f>SUM(AL42:AO42)</f>
        <v>0</v>
      </c>
      <c r="AQ42" s="37"/>
      <c r="AR42" s="37">
        <f>IF($Z42=$Z43,$T46,0)</f>
        <v>0</v>
      </c>
      <c r="AS42" s="37">
        <f>IF($Z42=$Z44,$U46,0)</f>
        <v>0</v>
      </c>
      <c r="AT42" s="37">
        <f>IF($Z42=$Z45,$V46,0)</f>
        <v>0</v>
      </c>
      <c r="AU42" s="37">
        <f>SUM(AQ42:AT42)</f>
        <v>0</v>
      </c>
      <c r="AV42" s="5">
        <v>4</v>
      </c>
      <c r="AW42" s="36"/>
    </row>
    <row r="43" spans="1:49" ht="12.75">
      <c r="A43" s="2">
        <f>A33+2</f>
        <v>9</v>
      </c>
      <c r="B43" s="7">
        <v>41805.75</v>
      </c>
      <c r="C43" s="4" t="s">
        <v>28</v>
      </c>
      <c r="D43" s="43" t="str">
        <f>Y42</f>
        <v>T1M5</v>
      </c>
      <c r="E43" s="22" t="s">
        <v>22</v>
      </c>
      <c r="F43" s="44" t="str">
        <f>Y43</f>
        <v>T2M5</v>
      </c>
      <c r="G43" s="24"/>
      <c r="H43" s="69">
        <f aca="true" ca="1" t="shared" si="4" ref="H43:H48">IF($B$117="",1,INT(RAND()*5)+INT(RAND()*3)*INT(RAND()*2))</f>
        <v>3</v>
      </c>
      <c r="I43" s="13" t="s">
        <v>23</v>
      </c>
      <c r="J43" s="72">
        <f ca="1">IF($B$117="",0,INT(RAND()*5)+INT(RAND()*3)*INT(RAND()*2))</f>
        <v>2</v>
      </c>
      <c r="K43" s="9" t="s">
        <v>24</v>
      </c>
      <c r="L43" s="1"/>
      <c r="M43" s="11" t="str">
        <f>VLOOKUP(2,$X$42:$AC$45,2,FALSE)</f>
        <v>T1M5</v>
      </c>
      <c r="N43" s="2">
        <f>VLOOKUP(2,$X$42:$AC$45,3,FALSE)</f>
        <v>6</v>
      </c>
      <c r="O43" s="2">
        <f>VLOOKUP(2,$X$42:$AC$45,4,FALSE)</f>
        <v>7</v>
      </c>
      <c r="P43" s="2">
        <f>VLOOKUP(2,$X$42:$AC$45,5,FALSE)</f>
        <v>7</v>
      </c>
      <c r="Q43" s="2">
        <f>VLOOKUP(2,$X$42:$AC$45,6,FALSE)</f>
        <v>0</v>
      </c>
      <c r="S43" s="49">
        <f>IF(J43="",0,IF(K43=$B$116,IF(H43&lt;J43,3,IF(H43=J43,1,0)),0))</f>
        <v>0</v>
      </c>
      <c r="T43" s="47"/>
      <c r="U43" s="49">
        <f>IF(H48="",0,IF(K47=$B$116,IF(H48&gt;J48,3,IF(H48=J48,1,0)),0))</f>
        <v>0</v>
      </c>
      <c r="V43" s="49">
        <f>IF(J46="",0,IF(K46=$B$116,IF(J46&gt;H46,3,IF(J46=H46,1,0)),0))</f>
        <v>0</v>
      </c>
      <c r="W43" s="1"/>
      <c r="X43" s="1">
        <f>RANK(AD43,$AD$42:$AD$45)</f>
        <v>4</v>
      </c>
      <c r="Y43" s="40" t="str">
        <f>B138</f>
        <v>T2M5</v>
      </c>
      <c r="Z43" s="1">
        <f>SUM(S43:V43)</f>
        <v>0</v>
      </c>
      <c r="AA43" s="1">
        <f>SUM(S47:V47)</f>
        <v>5</v>
      </c>
      <c r="AB43" s="1">
        <f>SUM(T46:T49)</f>
        <v>15</v>
      </c>
      <c r="AC43" s="1">
        <f>AA43-AB43</f>
        <v>-10</v>
      </c>
      <c r="AD43" s="36">
        <f>IF(P$48="",AE43*10000000000000000+Z43*100000000000000+AC43*1000000000000+AA43*10000000000+AK43*100000000+AJ43*1000000+AP43*10000+AU43*100+AV43,AE43*10000000000000000+Z43*100000000000000+AK43*1000000000000+AJ43*10000000000+AP43*100000000+AU43*1000000+AC43*10000+AA43*100+AV43)</f>
        <v>-9949999999997</v>
      </c>
      <c r="AE43" s="5"/>
      <c r="AF43" s="37">
        <f>IF($Z43=$Z42,$S43-$T42,0)</f>
        <v>0</v>
      </c>
      <c r="AG43" s="37"/>
      <c r="AH43" s="37">
        <f>IF($Z43=$Z44,$U43-$T44,0)</f>
        <v>0</v>
      </c>
      <c r="AI43" s="37">
        <f>IF($Z43=$Z45,$V43-$T45,0)</f>
        <v>0</v>
      </c>
      <c r="AJ43" s="37">
        <f>SUM(AF43:AI43)</f>
        <v>0</v>
      </c>
      <c r="AK43" s="5"/>
      <c r="AL43" s="37">
        <f>IF($Z43=$Z42,$S47-$T46,0)</f>
        <v>0</v>
      </c>
      <c r="AM43" s="37"/>
      <c r="AN43" s="37">
        <f>IF($Z43=$Z44,$U47-$T48,0)</f>
        <v>0</v>
      </c>
      <c r="AO43" s="37">
        <f>IF($Z43=$Z45,$V47-$T49,0)</f>
        <v>0</v>
      </c>
      <c r="AP43" s="37">
        <f>SUM(AL43:AO43)</f>
        <v>0</v>
      </c>
      <c r="AQ43" s="37">
        <f>IF($Z43=$Z42,$S47,0)</f>
        <v>0</v>
      </c>
      <c r="AR43" s="37"/>
      <c r="AS43" s="37">
        <f>IF($Z43=$Z44,$U47,0)</f>
        <v>0</v>
      </c>
      <c r="AT43" s="37">
        <f>IF($Z43=$Z45,$V47,0)</f>
        <v>0</v>
      </c>
      <c r="AU43" s="37">
        <f>SUM(AQ43:AT43)</f>
        <v>0</v>
      </c>
      <c r="AV43" s="5">
        <v>3</v>
      </c>
      <c r="AW43" s="36"/>
    </row>
    <row r="44" spans="1:49" ht="12.75">
      <c r="A44" s="2">
        <f>A43+1</f>
        <v>10</v>
      </c>
      <c r="B44" s="7">
        <v>41805.875</v>
      </c>
      <c r="C44" s="4" t="s">
        <v>40</v>
      </c>
      <c r="D44" s="45" t="str">
        <f>Y44</f>
        <v>T3M5</v>
      </c>
      <c r="E44" s="22" t="s">
        <v>22</v>
      </c>
      <c r="F44" s="46" t="str">
        <f>Y45</f>
        <v>T4M5</v>
      </c>
      <c r="G44" s="24"/>
      <c r="H44" s="70">
        <f ca="1" t="shared" si="4"/>
        <v>4</v>
      </c>
      <c r="I44" s="13" t="s">
        <v>23</v>
      </c>
      <c r="J44" s="78">
        <f ca="1">IF($B$117="",0,INT(RAND()*5)+INT(RAND()*3)*INT(RAND()*2))</f>
        <v>5</v>
      </c>
      <c r="K44" s="9" t="s">
        <v>24</v>
      </c>
      <c r="L44" s="1"/>
      <c r="M44" s="11" t="str">
        <f>VLOOKUP(3,$X$42:$AC$45,2,FALSE)</f>
        <v>T3M5</v>
      </c>
      <c r="N44" s="2">
        <f>VLOOKUP(3,$X$42:$AC$45,3,FALSE)</f>
        <v>3</v>
      </c>
      <c r="O44" s="2">
        <f>VLOOKUP(3,$X$42:$AC$45,4,FALSE)</f>
        <v>10</v>
      </c>
      <c r="P44" s="2">
        <f>VLOOKUP(3,$X$42:$AC$45,5,FALSE)</f>
        <v>8</v>
      </c>
      <c r="Q44" s="2">
        <f>VLOOKUP(3,$X$42:$AC$45,6,FALSE)</f>
        <v>2</v>
      </c>
      <c r="S44" s="50">
        <f>IF(J45="",0,IF(K45=$B$116,IF(H45&lt;J45,3,IF(H45=J45,1,0)),0))</f>
        <v>0</v>
      </c>
      <c r="T44" s="50">
        <f>IF(J48="",0,IF(K47=$B$116,IF(H48&lt;J48,3,IF(H48=J48,1,0)),0))</f>
        <v>3</v>
      </c>
      <c r="U44" s="47"/>
      <c r="V44" s="50">
        <f>IF(H44="",0,IF(K44=$B$116,IF(H44&gt;J44,3,IF(H44=J44,1,0)),0))</f>
        <v>0</v>
      </c>
      <c r="W44" s="1"/>
      <c r="X44" s="1">
        <f>RANK(AD44,$AD$42:$AD$45)</f>
        <v>3</v>
      </c>
      <c r="Y44" s="41" t="str">
        <f>B148</f>
        <v>T3M5</v>
      </c>
      <c r="Z44" s="1">
        <f>SUM(S44:V44)</f>
        <v>3</v>
      </c>
      <c r="AA44" s="1">
        <f>SUM(S48:V48)</f>
        <v>10</v>
      </c>
      <c r="AB44" s="1">
        <f>SUM(U46:U49)</f>
        <v>8</v>
      </c>
      <c r="AC44" s="1">
        <f>AA44-AB44</f>
        <v>2</v>
      </c>
      <c r="AD44" s="36">
        <f>IF(P$48="",AE44*10000000000000000+Z44*100000000000000+AC44*1000000000000+AA44*10000000000+AK44*100000000+AJ44*1000000+AP44*10000+AU44*100+AV44,AE44*10000000000000000+Z44*100000000000000+AK44*1000000000000+AJ44*10000000000+AP44*100000000+AU44*1000000+AC44*10000+AA44*100+AV44)</f>
        <v>302100000000002</v>
      </c>
      <c r="AE44" s="5"/>
      <c r="AF44" s="37">
        <f>IF($Z44=$Z42,$S44-$U42,0)</f>
        <v>0</v>
      </c>
      <c r="AG44" s="37">
        <f>IF($Z44=$Z43,$T44-$U43,0)</f>
        <v>0</v>
      </c>
      <c r="AH44" s="37"/>
      <c r="AI44" s="37">
        <f>IF($Z44=$Z45,$V44-$U45,0)</f>
        <v>0</v>
      </c>
      <c r="AJ44" s="37">
        <f>SUM(AF44:AI44)</f>
        <v>0</v>
      </c>
      <c r="AK44" s="5"/>
      <c r="AL44" s="37">
        <f>IF($Z44=$Z42,$S48-$U46,0)</f>
        <v>0</v>
      </c>
      <c r="AM44" s="37">
        <f>IF($Z44=$Z43,$T48-$U47,0)</f>
        <v>0</v>
      </c>
      <c r="AN44" s="37"/>
      <c r="AO44" s="37">
        <f>IF($Z44=$Z45,$V48-$U49,0)</f>
        <v>0</v>
      </c>
      <c r="AP44" s="37">
        <f>SUM(AL44:AO44)</f>
        <v>0</v>
      </c>
      <c r="AQ44" s="37">
        <f>IF($Z44=$Z42,$S48,0)</f>
        <v>0</v>
      </c>
      <c r="AR44" s="37">
        <f>IF($Z44=$Z43,$T48,0)</f>
        <v>0</v>
      </c>
      <c r="AS44" s="37"/>
      <c r="AT44" s="37">
        <f>IF($Z44=$Z45,$V48,0)</f>
        <v>0</v>
      </c>
      <c r="AU44" s="37">
        <f>SUM(AQ44:AT44)</f>
        <v>0</v>
      </c>
      <c r="AV44" s="5">
        <v>2</v>
      </c>
      <c r="AW44" s="36"/>
    </row>
    <row r="45" spans="1:49" ht="12.75">
      <c r="A45" s="2">
        <f>A43+16</f>
        <v>25</v>
      </c>
      <c r="B45" s="7">
        <v>41810.875</v>
      </c>
      <c r="C45" s="4" t="s">
        <v>37</v>
      </c>
      <c r="D45" s="43" t="str">
        <f>Y42</f>
        <v>T1M5</v>
      </c>
      <c r="E45" s="22" t="s">
        <v>22</v>
      </c>
      <c r="F45" s="45" t="str">
        <f>Y44</f>
        <v>T3M5</v>
      </c>
      <c r="G45" s="24"/>
      <c r="H45" s="77">
        <f ca="1" t="shared" si="4"/>
        <v>3</v>
      </c>
      <c r="I45" s="13" t="s">
        <v>23</v>
      </c>
      <c r="J45" s="74">
        <f ca="1">IF($B$117="",0,INT(RAND()*5)+INT(RAND()*3)*INT(RAND()*2))</f>
        <v>0</v>
      </c>
      <c r="K45" s="9" t="s">
        <v>24</v>
      </c>
      <c r="L45" s="1"/>
      <c r="M45" s="11" t="str">
        <f>VLOOKUP(4,$X$42:AC$45,2,FALSE)</f>
        <v>T2M5</v>
      </c>
      <c r="N45" s="2">
        <f>VLOOKUP(4,$X$42:$AC$45,3,FALSE)</f>
        <v>0</v>
      </c>
      <c r="O45" s="2">
        <f>VLOOKUP(4,$X$42:$AC$45,4,FALSE)</f>
        <v>5</v>
      </c>
      <c r="P45" s="2">
        <f>VLOOKUP(4,$X$42:$AC$45,5,FALSE)</f>
        <v>15</v>
      </c>
      <c r="Q45" s="2">
        <f>VLOOKUP(4,$X$42:$AC$45,6,FALSE)</f>
        <v>-10</v>
      </c>
      <c r="S45" s="51">
        <f>IF(H47="",0,IF(K48=$B$116,IF(H47&gt;J47,3,IF(H47=J47,1,0)),0))</f>
        <v>3</v>
      </c>
      <c r="T45" s="51">
        <f>IF(H46="",0,IF(K46=$B$116,IF(J46&lt;H46,3,IF(J46=H46,1,0)),0))</f>
        <v>3</v>
      </c>
      <c r="U45" s="51">
        <f>IF(J44="",0,IF(K44=$B$116,IF(H44&lt;J44,3,IF(H44=J44,1,0)),0))</f>
        <v>3</v>
      </c>
      <c r="V45" s="47"/>
      <c r="W45" s="1"/>
      <c r="X45" s="1">
        <f>RANK(AD45,$AD$42:$AD$45)</f>
        <v>1</v>
      </c>
      <c r="Y45" s="39" t="str">
        <f>B158</f>
        <v>T4M5</v>
      </c>
      <c r="Z45" s="1">
        <f>SUM(S45:V45)</f>
        <v>9</v>
      </c>
      <c r="AA45" s="1">
        <f>SUM(S49:V49)</f>
        <v>16</v>
      </c>
      <c r="AB45" s="1">
        <f>SUM(V46:V49)</f>
        <v>8</v>
      </c>
      <c r="AC45" s="1">
        <f>AA45-AB45</f>
        <v>8</v>
      </c>
      <c r="AD45" s="36">
        <f>IF(P$48="",AE45*10000000000000000+Z45*100000000000000+AC45*1000000000000+AA45*10000000000+AK45*100000000+AJ45*1000000+AP45*10000+AU45*100+AV45,AE45*10000000000000000+Z45*100000000000000+AK45*1000000000000+AJ45*10000000000+AP45*100000000+AU45*1000000+AC45*10000+AA45*100+AV45)</f>
        <v>908160000000001</v>
      </c>
      <c r="AE45" s="5"/>
      <c r="AF45" s="37">
        <f>IF($Z45=$Z42,$S45-$V42,0)</f>
        <v>0</v>
      </c>
      <c r="AG45" s="37">
        <f>IF($Z45=$Z43,$T45-$V43,0)</f>
        <v>0</v>
      </c>
      <c r="AH45" s="37">
        <f>IF($Z45=$Z44,$U45-$V44,0)</f>
        <v>0</v>
      </c>
      <c r="AI45" s="37"/>
      <c r="AJ45" s="37">
        <f>SUM(AF45:AI45)</f>
        <v>0</v>
      </c>
      <c r="AK45" s="5"/>
      <c r="AL45" s="37">
        <f>IF($Z45=$Z42,$S49-$V46,0)</f>
        <v>0</v>
      </c>
      <c r="AM45" s="37">
        <f>IF($Z45=$Z43,$T49-$V47,0)</f>
        <v>0</v>
      </c>
      <c r="AN45" s="37">
        <f>IF($Z45=$Z44,$U49-$V48,0)</f>
        <v>0</v>
      </c>
      <c r="AO45" s="37"/>
      <c r="AP45" s="37">
        <f>SUM(AL45:AO45)</f>
        <v>0</v>
      </c>
      <c r="AQ45" s="37">
        <f>IF($Z45=$Z42,$S49,0)</f>
        <v>0</v>
      </c>
      <c r="AR45" s="37">
        <f>IF($Z45=$Z43,$T49,0)</f>
        <v>0</v>
      </c>
      <c r="AS45" s="37">
        <f>IF($Z45=$Z44,$U49,0)</f>
        <v>0</v>
      </c>
      <c r="AT45" s="37"/>
      <c r="AU45" s="37">
        <f>SUM(AQ45:AT45)</f>
        <v>0</v>
      </c>
      <c r="AV45" s="5">
        <v>1</v>
      </c>
      <c r="AW45" s="36"/>
    </row>
    <row r="46" spans="1:49" ht="12.75">
      <c r="A46" s="2">
        <f>A45+1</f>
        <v>26</v>
      </c>
      <c r="B46" s="7">
        <v>41811</v>
      </c>
      <c r="C46" s="4" t="s">
        <v>41</v>
      </c>
      <c r="D46" s="46" t="str">
        <f>Y45</f>
        <v>T4M5</v>
      </c>
      <c r="E46" s="22" t="s">
        <v>22</v>
      </c>
      <c r="F46" s="44" t="str">
        <f>Y43</f>
        <v>T2M5</v>
      </c>
      <c r="G46" s="24"/>
      <c r="H46" s="78">
        <f ca="1" t="shared" si="4"/>
        <v>6</v>
      </c>
      <c r="I46" s="13" t="s">
        <v>23</v>
      </c>
      <c r="J46" s="76">
        <f ca="1">IF($B$117="",0,INT(RAND()*5)+INT(RAND()*3)*INT(RAND()*2))</f>
        <v>3</v>
      </c>
      <c r="K46" s="9" t="s">
        <v>24</v>
      </c>
      <c r="L46" s="1"/>
      <c r="N46" s="1"/>
      <c r="O46" s="1"/>
      <c r="P46" s="1"/>
      <c r="S46" s="47"/>
      <c r="T46" s="48">
        <f>IF(K43=$B$116,H43,0)</f>
        <v>3</v>
      </c>
      <c r="U46" s="48">
        <f>IF(K45=$B$116,H45,0)</f>
        <v>3</v>
      </c>
      <c r="V46" s="48">
        <f>IF(K48=$B$116,J47,0)</f>
        <v>1</v>
      </c>
      <c r="W46" s="1"/>
      <c r="X46" s="1"/>
      <c r="Y46" s="1"/>
      <c r="Z46" s="1"/>
      <c r="AA46" s="1"/>
      <c r="AB46" s="1"/>
      <c r="AC46" s="1"/>
      <c r="AD46" s="6"/>
      <c r="AE46" s="9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V46" s="37"/>
      <c r="AW46" s="36"/>
    </row>
    <row r="47" spans="1:49" ht="12.75">
      <c r="A47" s="2">
        <f>A45+16</f>
        <v>41</v>
      </c>
      <c r="B47" s="7">
        <v>41815.916666666664</v>
      </c>
      <c r="C47" s="4" t="s">
        <v>27</v>
      </c>
      <c r="D47" s="46" t="str">
        <f>Y45</f>
        <v>T4M5</v>
      </c>
      <c r="E47" s="22" t="s">
        <v>22</v>
      </c>
      <c r="F47" s="43" t="str">
        <f>Y42</f>
        <v>T1M5</v>
      </c>
      <c r="H47" s="78">
        <f ca="1" t="shared" si="4"/>
        <v>5</v>
      </c>
      <c r="I47" s="13" t="s">
        <v>23</v>
      </c>
      <c r="J47" s="77">
        <f ca="1">IF($B$117="",0,INT(RAND()*5)+INT(RAND()*3)*INT(RAND()*2))</f>
        <v>1</v>
      </c>
      <c r="K47" s="9" t="s">
        <v>24</v>
      </c>
      <c r="M47" s="91" t="str">
        <f>IF(N42&gt;0,M42,"")</f>
        <v>T4M5</v>
      </c>
      <c r="N47" s="2" t="s">
        <v>52</v>
      </c>
      <c r="P47" s="57"/>
      <c r="S47" s="49">
        <f>IF(K43=$B$116,J43,0)</f>
        <v>2</v>
      </c>
      <c r="T47" s="47"/>
      <c r="U47" s="49">
        <f>IF(K47=$B$116,H48,0)</f>
        <v>0</v>
      </c>
      <c r="V47" s="49">
        <f>IF(K46=$B$116,J46,0)</f>
        <v>3</v>
      </c>
      <c r="AD47" s="2" t="s">
        <v>30</v>
      </c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V47" s="38"/>
      <c r="AW47" s="36"/>
    </row>
    <row r="48" spans="1:49" ht="12.75">
      <c r="A48" s="2">
        <f>A47+1</f>
        <v>42</v>
      </c>
      <c r="B48" s="7">
        <v>41815.916666666664</v>
      </c>
      <c r="C48" s="4" t="s">
        <v>39</v>
      </c>
      <c r="D48" s="44" t="str">
        <f>Y43</f>
        <v>T2M5</v>
      </c>
      <c r="E48" s="22" t="s">
        <v>22</v>
      </c>
      <c r="F48" s="45" t="str">
        <f>Y44</f>
        <v>T3M5</v>
      </c>
      <c r="H48" s="76">
        <f ca="1" t="shared" si="4"/>
        <v>0</v>
      </c>
      <c r="I48" s="13" t="s">
        <v>23</v>
      </c>
      <c r="J48" s="70">
        <f ca="1">IF($B$117="",0,INT(RAND()*5)+INT(RAND()*3)*INT(RAND()*2))</f>
        <v>6</v>
      </c>
      <c r="K48" s="9" t="s">
        <v>24</v>
      </c>
      <c r="M48" s="91" t="str">
        <f>IF(N43&gt;0,M43,"")</f>
        <v>T1M5</v>
      </c>
      <c r="N48" s="2" t="s">
        <v>53</v>
      </c>
      <c r="O48" s="58"/>
      <c r="P48" s="59"/>
      <c r="S48" s="50">
        <f>IF(K45=$B$116,J45,0)</f>
        <v>0</v>
      </c>
      <c r="T48" s="50">
        <f>IF(K47=$B$116,J48,0)</f>
        <v>6</v>
      </c>
      <c r="U48" s="47"/>
      <c r="V48" s="50">
        <f>IF(K44=$B$116,H44,0)</f>
        <v>4</v>
      </c>
      <c r="AD48" s="2" t="s">
        <v>34</v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V48" s="38"/>
      <c r="AW48" s="36"/>
    </row>
    <row r="49" spans="2:49" ht="12.75">
      <c r="B49" s="2" t="s">
        <v>2</v>
      </c>
      <c r="S49" s="51">
        <f>IF(K48=$B$116,H47,0)</f>
        <v>5</v>
      </c>
      <c r="T49" s="51">
        <f>IF(K46=$B$116,H46,0)</f>
        <v>6</v>
      </c>
      <c r="U49" s="51">
        <f>IF(K44=$B$116,J44,0)</f>
        <v>5</v>
      </c>
      <c r="V49" s="47"/>
      <c r="AD49" s="2" t="s">
        <v>35</v>
      </c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V49" s="38"/>
      <c r="AW49" s="36"/>
    </row>
    <row r="50" spans="3:49" ht="6" customHeight="1">
      <c r="C50" s="3"/>
      <c r="E50" s="23"/>
      <c r="F50" s="12"/>
      <c r="G50" s="12"/>
      <c r="H50" s="2"/>
      <c r="I50" s="2"/>
      <c r="J50" s="2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V50" s="38"/>
      <c r="AW50" s="36"/>
    </row>
    <row r="51" spans="2:49" s="12" customFormat="1" ht="12.75">
      <c r="B51" s="81" t="s">
        <v>0</v>
      </c>
      <c r="C51" s="82" t="s">
        <v>54</v>
      </c>
      <c r="K51" s="29"/>
      <c r="L51" s="24"/>
      <c r="M51" s="86" t="s">
        <v>3</v>
      </c>
      <c r="N51" s="24" t="s">
        <v>4</v>
      </c>
      <c r="O51" s="24" t="s">
        <v>5</v>
      </c>
      <c r="P51" s="24" t="s">
        <v>6</v>
      </c>
      <c r="Q51" s="24" t="s">
        <v>7</v>
      </c>
      <c r="R51" s="24"/>
      <c r="S51" s="2"/>
      <c r="T51" s="2"/>
      <c r="U51" s="2"/>
      <c r="V51" s="2"/>
      <c r="W51" s="24"/>
      <c r="X51" s="24" t="s">
        <v>8</v>
      </c>
      <c r="Y51" s="30" t="s">
        <v>9</v>
      </c>
      <c r="Z51" s="24" t="s">
        <v>4</v>
      </c>
      <c r="AA51" s="24" t="s">
        <v>5</v>
      </c>
      <c r="AB51" s="24" t="s">
        <v>6</v>
      </c>
      <c r="AC51" s="24" t="s">
        <v>7</v>
      </c>
      <c r="AD51" s="24"/>
      <c r="AE51" s="29" t="s">
        <v>10</v>
      </c>
      <c r="AF51" s="22" t="s">
        <v>11</v>
      </c>
      <c r="AG51" s="22"/>
      <c r="AH51" s="22"/>
      <c r="AI51" s="22"/>
      <c r="AJ51" s="22" t="s">
        <v>12</v>
      </c>
      <c r="AK51" s="30" t="s">
        <v>13</v>
      </c>
      <c r="AL51" s="22" t="s">
        <v>14</v>
      </c>
      <c r="AM51" s="22"/>
      <c r="AN51" s="22"/>
      <c r="AO51" s="22"/>
      <c r="AP51" s="22" t="s">
        <v>15</v>
      </c>
      <c r="AQ51" s="22" t="s">
        <v>16</v>
      </c>
      <c r="AR51" s="22"/>
      <c r="AS51" s="22"/>
      <c r="AT51" s="22"/>
      <c r="AU51" s="23" t="s">
        <v>17</v>
      </c>
      <c r="AV51" s="30" t="s">
        <v>18</v>
      </c>
      <c r="AW51" s="35"/>
    </row>
    <row r="52" spans="2:49" ht="12.75">
      <c r="B52" s="3" t="s">
        <v>19</v>
      </c>
      <c r="C52" s="3" t="s">
        <v>20</v>
      </c>
      <c r="L52" s="1"/>
      <c r="M52" s="11" t="str">
        <f>VLOOKUP(1,$X$52:$AC$55,2,FALSE)</f>
        <v>T4M6</v>
      </c>
      <c r="N52" s="2">
        <f>VLOOKUP(1,$X$52:$AC$55,3,FALSE)</f>
        <v>7</v>
      </c>
      <c r="O52" s="2">
        <f>VLOOKUP(1,$X$52:$AC$55,4,FALSE)</f>
        <v>9</v>
      </c>
      <c r="P52" s="2">
        <f>VLOOKUP(1,$X$52:$AC$55,5,FALSE)</f>
        <v>4</v>
      </c>
      <c r="Q52" s="2">
        <f>VLOOKUP(1,$X$52:$AC$55,6,FALSE)</f>
        <v>5</v>
      </c>
      <c r="S52" s="47"/>
      <c r="T52" s="48">
        <f>IF(H53="",0,IF(K53=$B$116,IF(H53&gt;J53,3,IF(H53=J53,1,0)),0))</f>
        <v>0</v>
      </c>
      <c r="U52" s="48">
        <f>IF(H55="",0,IF(K55=$B$116,IF(H55&gt;J55,3,IF(H55=J55,1,0)),0))</f>
        <v>1</v>
      </c>
      <c r="V52" s="48">
        <f>IF(J57="",0,IF(K58=$B$116,IF(H57&lt;J57,3,IF(H57=J57,1,0)),0))</f>
        <v>0</v>
      </c>
      <c r="W52" s="1"/>
      <c r="X52" s="1">
        <f>RANK(AD52,$AD$52:$AD$55)</f>
        <v>4</v>
      </c>
      <c r="Y52" s="42" t="str">
        <f>B129</f>
        <v>T1M6</v>
      </c>
      <c r="Z52" s="1">
        <f>SUM(S52:V52)</f>
        <v>1</v>
      </c>
      <c r="AA52" s="1">
        <f>SUM(S56:V56)</f>
        <v>7</v>
      </c>
      <c r="AB52" s="1">
        <f>SUM(S56:S59)</f>
        <v>11</v>
      </c>
      <c r="AC52" s="1">
        <f>AA52-AB52</f>
        <v>-4</v>
      </c>
      <c r="AD52" s="36">
        <f>IF(P$58="",AE52*10000000000000000+Z52*100000000000000+AC52*1000000000000+AA52*10000000000+AK52*100000000+AJ52*1000000+AP52*10000+AU52*100+AV52,AE52*10000000000000000+Z52*100000000000000+AK52*1000000000000+AJ52*10000000000+AP52*100000000+AU52*1000000+AC52*10000+AA52*100+AV52)</f>
        <v>96070000000004</v>
      </c>
      <c r="AE52" s="5"/>
      <c r="AF52" s="37"/>
      <c r="AG52" s="37">
        <f>IF($Z52=$Z53,$T52-$S53,0)</f>
        <v>0</v>
      </c>
      <c r="AH52" s="37">
        <f>IF($Z52=$Z54,$U52-$S54,0)</f>
        <v>0</v>
      </c>
      <c r="AI52" s="37">
        <f>IF($Z52=$Z55,$V52-$S55,0)</f>
        <v>0</v>
      </c>
      <c r="AJ52" s="37">
        <f>SUM(AF52:AI52)</f>
        <v>0</v>
      </c>
      <c r="AK52" s="5"/>
      <c r="AL52" s="37"/>
      <c r="AM52" s="37">
        <f>IF($Z52=$Z53,$T56-$S57,0)</f>
        <v>0</v>
      </c>
      <c r="AN52" s="37">
        <f>IF($Z52=$Z54,$U56-$S58,0)</f>
        <v>0</v>
      </c>
      <c r="AO52" s="37">
        <f>IF($Z52=$Z55,$V56-$S59,0)</f>
        <v>0</v>
      </c>
      <c r="AP52" s="37">
        <f>SUM(AL52:AO52)</f>
        <v>0</v>
      </c>
      <c r="AQ52" s="37"/>
      <c r="AR52" s="37">
        <f>IF($Z52=$Z53,$T56,0)</f>
        <v>0</v>
      </c>
      <c r="AS52" s="37">
        <f>IF($Z52=$Z54,$U56,0)</f>
        <v>0</v>
      </c>
      <c r="AT52" s="37">
        <f>IF($Z52=$Z55,$V56,0)</f>
        <v>0</v>
      </c>
      <c r="AU52" s="37">
        <f>SUM(AQ52:AT52)</f>
        <v>0</v>
      </c>
      <c r="AV52" s="5">
        <v>4</v>
      </c>
      <c r="AW52" s="36"/>
    </row>
    <row r="53" spans="1:49" ht="12.75">
      <c r="A53" s="2">
        <f>A43+2</f>
        <v>11</v>
      </c>
      <c r="B53" s="7">
        <v>41806</v>
      </c>
      <c r="C53" s="4" t="s">
        <v>39</v>
      </c>
      <c r="D53" s="43" t="str">
        <f>Y52</f>
        <v>T1M6</v>
      </c>
      <c r="E53" s="22" t="s">
        <v>22</v>
      </c>
      <c r="F53" s="44" t="str">
        <f>Y53</f>
        <v>T2M6</v>
      </c>
      <c r="G53" s="24"/>
      <c r="H53" s="69">
        <f aca="true" ca="1" t="shared" si="5" ref="H53:H58">IF($B$117="",1,INT(RAND()*5)+INT(RAND()*3)*INT(RAND()*2))</f>
        <v>4</v>
      </c>
      <c r="I53" s="13" t="s">
        <v>23</v>
      </c>
      <c r="J53" s="72">
        <f ca="1">IF($B$117="",0,INT(RAND()*5)+INT(RAND()*3)*INT(RAND()*2))</f>
        <v>5</v>
      </c>
      <c r="K53" s="9" t="s">
        <v>24</v>
      </c>
      <c r="L53" s="1"/>
      <c r="M53" s="11" t="str">
        <f>VLOOKUP(2,$X$52:$AC$55,2,FALSE)</f>
        <v>T2M6</v>
      </c>
      <c r="N53" s="2">
        <f>VLOOKUP(2,$X$52:$AC$55,3,FALSE)</f>
        <v>6</v>
      </c>
      <c r="O53" s="2">
        <f>VLOOKUP(2,$X$52:$AC$55,4,FALSE)</f>
        <v>8</v>
      </c>
      <c r="P53" s="2">
        <f>VLOOKUP(2,$X$52:$AC$55,5,FALSE)</f>
        <v>8</v>
      </c>
      <c r="Q53" s="2">
        <f>VLOOKUP(2,$X$52:$AC$55,6,FALSE)</f>
        <v>0</v>
      </c>
      <c r="S53" s="49">
        <f>IF(J53="",0,IF(K53=$B$116,IF(H53&lt;J53,3,IF(H53=J53,1,0)),0))</f>
        <v>3</v>
      </c>
      <c r="T53" s="47"/>
      <c r="U53" s="49">
        <f>IF(H58="",0,IF(K57=$B$116,IF(H58&gt;J58,3,IF(H58=J58,1,0)),0))</f>
        <v>3</v>
      </c>
      <c r="V53" s="49">
        <f>IF(J56="",0,IF(K56=$B$116,IF(J56&gt;H56,3,IF(J56=H56,1,0)),0))</f>
        <v>0</v>
      </c>
      <c r="W53" s="1"/>
      <c r="X53" s="1">
        <f>RANK(AD53,$AD$52:$AD$55)</f>
        <v>2</v>
      </c>
      <c r="Y53" s="40" t="str">
        <f>B139</f>
        <v>T2M6</v>
      </c>
      <c r="Z53" s="1">
        <f>SUM(S53:V53)</f>
        <v>6</v>
      </c>
      <c r="AA53" s="1">
        <f>SUM(S57:V57)</f>
        <v>8</v>
      </c>
      <c r="AB53" s="1">
        <f>SUM(T56:T59)</f>
        <v>8</v>
      </c>
      <c r="AC53" s="1">
        <f>AA53-AB53</f>
        <v>0</v>
      </c>
      <c r="AD53" s="36">
        <f>IF(P$58="",AE53*10000000000000000+Z53*100000000000000+AC53*1000000000000+AA53*10000000000+AK53*100000000+AJ53*1000000+AP53*10000+AU53*100+AV53,AE53*10000000000000000+Z53*100000000000000+AK53*1000000000000+AJ53*10000000000+AP53*100000000+AU53*1000000+AC53*10000+AA53*100+AV53)</f>
        <v>600080000000003</v>
      </c>
      <c r="AE53" s="5"/>
      <c r="AF53" s="37">
        <f>IF($Z53=$Z52,$S53-$T52,0)</f>
        <v>0</v>
      </c>
      <c r="AG53" s="37"/>
      <c r="AH53" s="37">
        <f>IF($Z53=$Z54,$U53-$T54,0)</f>
        <v>0</v>
      </c>
      <c r="AI53" s="37">
        <f>IF($Z53=$Z55,$V53-$T55,0)</f>
        <v>0</v>
      </c>
      <c r="AJ53" s="37">
        <f>SUM(AF53:AI53)</f>
        <v>0</v>
      </c>
      <c r="AK53" s="5"/>
      <c r="AL53" s="37">
        <f>IF($Z53=$Z52,$S57-$T56,0)</f>
        <v>0</v>
      </c>
      <c r="AM53" s="37"/>
      <c r="AN53" s="37">
        <f>IF($Z53=$Z54,$U57-$T58,0)</f>
        <v>0</v>
      </c>
      <c r="AO53" s="37">
        <f>IF($Z53=$Z55,$V57-$T59,0)</f>
        <v>0</v>
      </c>
      <c r="AP53" s="37">
        <f>SUM(AL53:AO53)</f>
        <v>0</v>
      </c>
      <c r="AQ53" s="37">
        <f>IF($Z53=$Z52,$S57,0)</f>
        <v>0</v>
      </c>
      <c r="AR53" s="37"/>
      <c r="AS53" s="37">
        <f>IF($Z53=$Z54,$U57,0)</f>
        <v>0</v>
      </c>
      <c r="AT53" s="37">
        <f>IF($Z53=$Z55,$V57,0)</f>
        <v>0</v>
      </c>
      <c r="AU53" s="37">
        <f>SUM(AQ53:AT53)</f>
        <v>0</v>
      </c>
      <c r="AV53" s="5">
        <v>3</v>
      </c>
      <c r="AW53" s="36"/>
    </row>
    <row r="54" spans="1:49" ht="12.75">
      <c r="A54" s="2">
        <f>A53+1</f>
        <v>12</v>
      </c>
      <c r="B54" s="4">
        <v>41806.875</v>
      </c>
      <c r="C54" s="4" t="s">
        <v>41</v>
      </c>
      <c r="D54" s="45" t="str">
        <f>Y54</f>
        <v>T3M6</v>
      </c>
      <c r="E54" s="22" t="s">
        <v>22</v>
      </c>
      <c r="F54" s="46" t="str">
        <f>Y55</f>
        <v>T4M6</v>
      </c>
      <c r="G54" s="24"/>
      <c r="H54" s="70">
        <f ca="1" t="shared" si="5"/>
        <v>4</v>
      </c>
      <c r="I54" s="13" t="s">
        <v>23</v>
      </c>
      <c r="J54" s="78">
        <f ca="1">IF($B$117="",0,INT(RAND()*5)+INT(RAND()*3)*INT(RAND()*2))</f>
        <v>4</v>
      </c>
      <c r="K54" s="9" t="s">
        <v>24</v>
      </c>
      <c r="L54" s="1"/>
      <c r="M54" s="11" t="str">
        <f>VLOOKUP(3,$X$52:$AC$55,2,FALSE)</f>
        <v>T3M6</v>
      </c>
      <c r="N54" s="2">
        <f>VLOOKUP(3,$X$52:$AC$55,3,FALSE)</f>
        <v>2</v>
      </c>
      <c r="O54" s="2">
        <f>VLOOKUP(3,$X$52:$AC$55,4,FALSE)</f>
        <v>9</v>
      </c>
      <c r="P54" s="2">
        <f>VLOOKUP(3,$X$52:$AC$55,5,FALSE)</f>
        <v>10</v>
      </c>
      <c r="Q54" s="2">
        <f>VLOOKUP(3,$X$52:$AC$55,6,FALSE)</f>
        <v>-1</v>
      </c>
      <c r="S54" s="50">
        <f>IF(J55="",0,IF(K55=$B$116,IF(H55&lt;J55,3,IF(H55=J55,1,0)),0))</f>
        <v>1</v>
      </c>
      <c r="T54" s="50">
        <f>IF(J58="",0,IF(K57=$B$116,IF(H58&lt;J58,3,IF(H58=J58,1,0)),0))</f>
        <v>0</v>
      </c>
      <c r="U54" s="47"/>
      <c r="V54" s="50">
        <f>IF(H54="",0,IF(K54=$B$116,IF(H54&gt;J54,3,IF(H54=J54,1,0)),0))</f>
        <v>1</v>
      </c>
      <c r="W54" s="1"/>
      <c r="X54" s="1">
        <f>RANK(AD54,$AD$52:$AD$55)</f>
        <v>3</v>
      </c>
      <c r="Y54" s="41" t="str">
        <f>B149</f>
        <v>T3M6</v>
      </c>
      <c r="Z54" s="1">
        <f>SUM(S54:V54)</f>
        <v>2</v>
      </c>
      <c r="AA54" s="1">
        <f>SUM(S58:V58)</f>
        <v>9</v>
      </c>
      <c r="AB54" s="1">
        <f>SUM(U56:U59)</f>
        <v>10</v>
      </c>
      <c r="AC54" s="1">
        <f>AA54-AB54</f>
        <v>-1</v>
      </c>
      <c r="AD54" s="36">
        <f>IF(P$58="",AE54*10000000000000000+Z54*100000000000000+AC54*1000000000000+AA54*10000000000+AK54*100000000+AJ54*1000000+AP54*10000+AU54*100+AV54,AE54*10000000000000000+Z54*100000000000000+AK54*1000000000000+AJ54*10000000000+AP54*100000000+AU54*1000000+AC54*10000+AA54*100+AV54)</f>
        <v>199090000000002</v>
      </c>
      <c r="AE54" s="5"/>
      <c r="AF54" s="37">
        <f>IF($Z54=$Z52,$S54-$U52,0)</f>
        <v>0</v>
      </c>
      <c r="AG54" s="37">
        <f>IF($Z54=$Z53,$T54-$U53,0)</f>
        <v>0</v>
      </c>
      <c r="AH54" s="37"/>
      <c r="AI54" s="37">
        <f>IF($Z54=$Z55,$V54-$U55,0)</f>
        <v>0</v>
      </c>
      <c r="AJ54" s="37">
        <f>SUM(AF54:AI54)</f>
        <v>0</v>
      </c>
      <c r="AK54" s="5"/>
      <c r="AL54" s="37">
        <f>IF($Z54=$Z52,$S58-$U56,0)</f>
        <v>0</v>
      </c>
      <c r="AM54" s="37">
        <f>IF($Z54=$Z53,$T58-$U57,0)</f>
        <v>0</v>
      </c>
      <c r="AN54" s="37"/>
      <c r="AO54" s="37">
        <f>IF($Z54=$Z55,$V58-$U59,0)</f>
        <v>0</v>
      </c>
      <c r="AP54" s="37">
        <f>SUM(AL54:AO54)</f>
        <v>0</v>
      </c>
      <c r="AQ54" s="37">
        <f>IF($Z54=$Z52,$S58,0)</f>
        <v>0</v>
      </c>
      <c r="AR54" s="37">
        <f>IF($Z54=$Z53,$T58,0)</f>
        <v>0</v>
      </c>
      <c r="AS54" s="37"/>
      <c r="AT54" s="37">
        <f>IF($Z54=$Z55,$V58,0)</f>
        <v>0</v>
      </c>
      <c r="AU54" s="37">
        <f>SUM(AQ54:AT54)</f>
        <v>0</v>
      </c>
      <c r="AV54" s="5">
        <v>2</v>
      </c>
      <c r="AW54" s="36"/>
    </row>
    <row r="55" spans="1:49" ht="12.75">
      <c r="A55" s="2">
        <f>A53+16</f>
        <v>27</v>
      </c>
      <c r="B55" s="7">
        <v>41811.75</v>
      </c>
      <c r="C55" s="4" t="s">
        <v>45</v>
      </c>
      <c r="D55" s="43" t="str">
        <f>Y52</f>
        <v>T1M6</v>
      </c>
      <c r="E55" s="22" t="s">
        <v>22</v>
      </c>
      <c r="F55" s="45" t="str">
        <f>Y54</f>
        <v>T3M6</v>
      </c>
      <c r="G55" s="24"/>
      <c r="H55" s="77">
        <f ca="1" t="shared" si="5"/>
        <v>3</v>
      </c>
      <c r="I55" s="13" t="s">
        <v>23</v>
      </c>
      <c r="J55" s="74">
        <f ca="1">IF($B$117="",0,INT(RAND()*5)+INT(RAND()*3)*INT(RAND()*2))</f>
        <v>3</v>
      </c>
      <c r="K55" s="9" t="s">
        <v>24</v>
      </c>
      <c r="L55" s="1"/>
      <c r="M55" s="11" t="str">
        <f>VLOOKUP(4,$X$52:$AC$55,2,FALSE)</f>
        <v>T1M6</v>
      </c>
      <c r="N55" s="2">
        <f>VLOOKUP(4,$X$52:$AC$55,3,FALSE)</f>
        <v>1</v>
      </c>
      <c r="O55" s="2">
        <f>VLOOKUP(4,$X$52:$AC$55,4,FALSE)</f>
        <v>7</v>
      </c>
      <c r="P55" s="2">
        <f>VLOOKUP(4,$X$52:$AC$55,5,FALSE)</f>
        <v>11</v>
      </c>
      <c r="Q55" s="2">
        <f>VLOOKUP(4,$X$52:$AC$55,6,FALSE)</f>
        <v>-4</v>
      </c>
      <c r="S55" s="51">
        <f>IF(H57="",0,IF(K58=$B$116,IF(H57&gt;J57,3,IF(H57=J57,1,0)),0))</f>
        <v>3</v>
      </c>
      <c r="T55" s="51">
        <f>IF(H56="",0,IF(K56=$B$116,IF(J56&lt;H56,3,IF(J56=H56,1,0)),0))</f>
        <v>3</v>
      </c>
      <c r="U55" s="51">
        <f>IF(J54="",0,IF(K54=$B$116,IF(H54&lt;J54,3,IF(H54=J54,1,0)),0))</f>
        <v>1</v>
      </c>
      <c r="V55" s="47"/>
      <c r="W55" s="1"/>
      <c r="X55" s="1">
        <f>RANK(AD55,$AD$52:$AD$55)</f>
        <v>1</v>
      </c>
      <c r="Y55" s="39" t="str">
        <f>B159</f>
        <v>T4M6</v>
      </c>
      <c r="Z55" s="1">
        <f>SUM(S55:V55)</f>
        <v>7</v>
      </c>
      <c r="AA55" s="1">
        <f>SUM(S59:V59)</f>
        <v>9</v>
      </c>
      <c r="AB55" s="1">
        <f>SUM(V56:V59)</f>
        <v>4</v>
      </c>
      <c r="AC55" s="1">
        <f>AA55-AB55</f>
        <v>5</v>
      </c>
      <c r="AD55" s="36">
        <f>IF(P$58="",AE55*10000000000000000+Z55*100000000000000+AC55*1000000000000+AA55*10000000000+AK55*100000000+AJ55*1000000+AP55*10000+AU55*100+AV55,AE55*10000000000000000+Z55*100000000000000+AK55*1000000000000+AJ55*10000000000+AP55*100000000+AU55*1000000+AC55*10000+AA55*100+AV55)</f>
        <v>705090000000001</v>
      </c>
      <c r="AE55" s="5"/>
      <c r="AF55" s="37">
        <f>IF($Z55=$Z52,$S55-$V52,0)</f>
        <v>0</v>
      </c>
      <c r="AG55" s="37">
        <f>IF($Z55=$Z53,$T55-$V53,0)</f>
        <v>0</v>
      </c>
      <c r="AH55" s="37">
        <f>IF($Z55=$Z54,$U55-$V54,0)</f>
        <v>0</v>
      </c>
      <c r="AI55" s="37"/>
      <c r="AJ55" s="37">
        <f>SUM(AF55:AI55)</f>
        <v>0</v>
      </c>
      <c r="AK55" s="5"/>
      <c r="AL55" s="37">
        <f>IF($Z55=$Z52,$S59-$V56,0)</f>
        <v>0</v>
      </c>
      <c r="AM55" s="37">
        <f>IF($Z55=$Z53,$T59-$V57,0)</f>
        <v>0</v>
      </c>
      <c r="AN55" s="37">
        <f>IF($Z55=$Z54,$U59-$V58,0)</f>
        <v>0</v>
      </c>
      <c r="AO55" s="37"/>
      <c r="AP55" s="37">
        <f>SUM(AL55:AO55)</f>
        <v>0</v>
      </c>
      <c r="AQ55" s="37">
        <f>IF($Z55=$Z52,$S59,0)</f>
        <v>0</v>
      </c>
      <c r="AR55" s="37">
        <f>IF($Z55=$Z53,$T59,0)</f>
        <v>0</v>
      </c>
      <c r="AS55" s="37">
        <f>IF($Z55=$Z54,$U59,0)</f>
        <v>0</v>
      </c>
      <c r="AT55" s="37"/>
      <c r="AU55" s="37">
        <f>SUM(AQ55:AT55)</f>
        <v>0</v>
      </c>
      <c r="AV55" s="5">
        <v>1</v>
      </c>
      <c r="AW55" s="36"/>
    </row>
    <row r="56" spans="1:49" ht="12.75">
      <c r="A56" s="2">
        <f>A55+1</f>
        <v>28</v>
      </c>
      <c r="B56" s="7">
        <v>41812</v>
      </c>
      <c r="C56" s="4" t="s">
        <v>38</v>
      </c>
      <c r="D56" s="46" t="str">
        <f>Y55</f>
        <v>T4M6</v>
      </c>
      <c r="E56" s="22" t="s">
        <v>22</v>
      </c>
      <c r="F56" s="44" t="str">
        <f>Y53</f>
        <v>T2M6</v>
      </c>
      <c r="G56" s="24"/>
      <c r="H56" s="78">
        <f ca="1" t="shared" si="5"/>
        <v>2</v>
      </c>
      <c r="I56" s="13" t="s">
        <v>23</v>
      </c>
      <c r="J56" s="76">
        <f ca="1">IF($B$117="",0,INT(RAND()*5)+INT(RAND()*3)*INT(RAND()*2))</f>
        <v>0</v>
      </c>
      <c r="K56" s="9" t="s">
        <v>24</v>
      </c>
      <c r="L56" s="1"/>
      <c r="N56" s="1"/>
      <c r="O56" s="1"/>
      <c r="P56" s="1"/>
      <c r="S56" s="47"/>
      <c r="T56" s="48">
        <f>IF(K53=$B$116,H53,0)</f>
        <v>4</v>
      </c>
      <c r="U56" s="48">
        <f>IF(K55=$B$116,H55,0)</f>
        <v>3</v>
      </c>
      <c r="V56" s="48">
        <f>IF(K58=$B$116,J57,0)</f>
        <v>0</v>
      </c>
      <c r="W56" s="1"/>
      <c r="X56" s="1"/>
      <c r="Y56" s="1"/>
      <c r="Z56" s="1"/>
      <c r="AA56" s="1"/>
      <c r="AB56" s="1"/>
      <c r="AC56" s="1"/>
      <c r="AD56" s="6"/>
      <c r="AE56" s="9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V56" s="37"/>
      <c r="AW56" s="36"/>
    </row>
    <row r="57" spans="1:49" ht="12.75">
      <c r="A57" s="2">
        <f>A55+16</f>
        <v>43</v>
      </c>
      <c r="B57" s="7">
        <v>41815.75</v>
      </c>
      <c r="C57" s="4" t="s">
        <v>40</v>
      </c>
      <c r="D57" s="46" t="str">
        <f>Y55</f>
        <v>T4M6</v>
      </c>
      <c r="E57" s="22" t="s">
        <v>22</v>
      </c>
      <c r="F57" s="43" t="str">
        <f>Y52</f>
        <v>T1M6</v>
      </c>
      <c r="H57" s="78">
        <f ca="1" t="shared" si="5"/>
        <v>3</v>
      </c>
      <c r="I57" s="13" t="s">
        <v>23</v>
      </c>
      <c r="J57" s="77">
        <f ca="1">IF($B$117="",0,INT(RAND()*5)+INT(RAND()*3)*INT(RAND()*2))</f>
        <v>0</v>
      </c>
      <c r="K57" s="9" t="s">
        <v>24</v>
      </c>
      <c r="M57" s="92" t="str">
        <f>IF(N52&gt;0,M52,"")</f>
        <v>T4M6</v>
      </c>
      <c r="N57" s="2" t="s">
        <v>55</v>
      </c>
      <c r="P57" s="57"/>
      <c r="S57" s="49">
        <f>IF(K53=$B$116,J53,0)</f>
        <v>5</v>
      </c>
      <c r="T57" s="47"/>
      <c r="U57" s="49">
        <f>IF(K57=$B$116,H58,0)</f>
        <v>3</v>
      </c>
      <c r="V57" s="49">
        <f>IF(K56=$B$116,J56,0)</f>
        <v>0</v>
      </c>
      <c r="AD57" s="2" t="s">
        <v>30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V57" s="38"/>
      <c r="AW57" s="36"/>
    </row>
    <row r="58" spans="1:49" ht="12.75">
      <c r="A58" s="2">
        <f>A57+1</f>
        <v>44</v>
      </c>
      <c r="B58" s="7">
        <v>41815.75</v>
      </c>
      <c r="C58" s="4" t="s">
        <v>37</v>
      </c>
      <c r="D58" s="44" t="str">
        <f>Y53</f>
        <v>T2M6</v>
      </c>
      <c r="E58" s="22" t="s">
        <v>22</v>
      </c>
      <c r="F58" s="45" t="str">
        <f>Y54</f>
        <v>T3M6</v>
      </c>
      <c r="H58" s="76">
        <f ca="1" t="shared" si="5"/>
        <v>3</v>
      </c>
      <c r="I58" s="13" t="s">
        <v>23</v>
      </c>
      <c r="J58" s="70">
        <f ca="1">IF($B$117="",0,INT(RAND()*5)+INT(RAND()*3)*INT(RAND()*2))</f>
        <v>2</v>
      </c>
      <c r="K58" s="9" t="s">
        <v>24</v>
      </c>
      <c r="M58" s="92" t="str">
        <f>IF(N53&gt;0,M53,"")</f>
        <v>T2M6</v>
      </c>
      <c r="N58" s="2" t="s">
        <v>56</v>
      </c>
      <c r="O58" s="58"/>
      <c r="P58" s="59"/>
      <c r="S58" s="50">
        <f>IF(K55=$B$116,J55,0)</f>
        <v>3</v>
      </c>
      <c r="T58" s="50">
        <f>IF(K57=$B$116,J58,0)</f>
        <v>2</v>
      </c>
      <c r="U58" s="47"/>
      <c r="V58" s="50">
        <f>IF(K54=$B$116,H54,0)</f>
        <v>4</v>
      </c>
      <c r="AD58" s="2" t="s">
        <v>34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V58" s="38"/>
      <c r="AW58" s="36"/>
    </row>
    <row r="59" spans="19:49" ht="12.75">
      <c r="S59" s="51">
        <f>IF(K58=$B$116,H57,0)</f>
        <v>3</v>
      </c>
      <c r="T59" s="51">
        <f>IF(K56=$B$116,H56,0)</f>
        <v>2</v>
      </c>
      <c r="U59" s="51">
        <f>IF(K54=$B$116,J54,0)</f>
        <v>4</v>
      </c>
      <c r="V59" s="47"/>
      <c r="AD59" s="2" t="s">
        <v>35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V59" s="38"/>
      <c r="AW59" s="36"/>
    </row>
    <row r="60" spans="3:49" ht="6" customHeight="1">
      <c r="C60" s="3"/>
      <c r="E60" s="23"/>
      <c r="F60" s="12"/>
      <c r="G60" s="12"/>
      <c r="H60" s="2"/>
      <c r="I60" s="2"/>
      <c r="J60" s="2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V60" s="38"/>
      <c r="AW60" s="36"/>
    </row>
    <row r="61" spans="2:49" s="12" customFormat="1" ht="12.75">
      <c r="B61" s="134" t="s">
        <v>0</v>
      </c>
      <c r="C61" s="114" t="s">
        <v>57</v>
      </c>
      <c r="K61" s="29"/>
      <c r="L61" s="24"/>
      <c r="M61" s="86" t="s">
        <v>3</v>
      </c>
      <c r="N61" s="24" t="s">
        <v>4</v>
      </c>
      <c r="O61" s="24" t="s">
        <v>5</v>
      </c>
      <c r="P61" s="24" t="s">
        <v>6</v>
      </c>
      <c r="Q61" s="24" t="s">
        <v>7</v>
      </c>
      <c r="R61" s="24"/>
      <c r="S61" s="2"/>
      <c r="T61" s="2"/>
      <c r="U61" s="2"/>
      <c r="V61" s="2"/>
      <c r="W61" s="24"/>
      <c r="X61" s="24" t="s">
        <v>8</v>
      </c>
      <c r="Y61" s="30" t="s">
        <v>9</v>
      </c>
      <c r="Z61" s="24" t="s">
        <v>4</v>
      </c>
      <c r="AA61" s="24" t="s">
        <v>5</v>
      </c>
      <c r="AB61" s="24" t="s">
        <v>6</v>
      </c>
      <c r="AC61" s="24" t="s">
        <v>7</v>
      </c>
      <c r="AD61" s="24"/>
      <c r="AE61" s="29" t="s">
        <v>10</v>
      </c>
      <c r="AF61" s="22" t="s">
        <v>11</v>
      </c>
      <c r="AG61" s="22"/>
      <c r="AH61" s="22"/>
      <c r="AI61" s="22"/>
      <c r="AJ61" s="22" t="s">
        <v>12</v>
      </c>
      <c r="AK61" s="30" t="s">
        <v>13</v>
      </c>
      <c r="AL61" s="22" t="s">
        <v>14</v>
      </c>
      <c r="AM61" s="22"/>
      <c r="AN61" s="22"/>
      <c r="AO61" s="22"/>
      <c r="AP61" s="22" t="s">
        <v>15</v>
      </c>
      <c r="AQ61" s="22" t="s">
        <v>16</v>
      </c>
      <c r="AR61" s="22"/>
      <c r="AS61" s="22"/>
      <c r="AT61" s="22"/>
      <c r="AU61" s="23" t="s">
        <v>17</v>
      </c>
      <c r="AV61" s="30" t="s">
        <v>18</v>
      </c>
      <c r="AW61" s="35"/>
    </row>
    <row r="62" spans="2:49" ht="12.75">
      <c r="B62" s="3" t="s">
        <v>19</v>
      </c>
      <c r="C62" s="3" t="s">
        <v>20</v>
      </c>
      <c r="L62" s="1"/>
      <c r="M62" s="11" t="str">
        <f>VLOOKUP(1,$X$62:$AC$65,2,FALSE)</f>
        <v>T1M7</v>
      </c>
      <c r="N62" s="2">
        <f>VLOOKUP(1,$X$62:$AC$65,3,FALSE)</f>
        <v>6</v>
      </c>
      <c r="O62" s="2">
        <f>VLOOKUP(1,$X$62:$AC$65,4,FALSE)</f>
        <v>9</v>
      </c>
      <c r="P62" s="2">
        <f>VLOOKUP(1,$X$62:$AC$65,5,FALSE)</f>
        <v>8</v>
      </c>
      <c r="Q62" s="2">
        <f>VLOOKUP(1,$X$62:$AC$65,6,FALSE)</f>
        <v>1</v>
      </c>
      <c r="S62" s="47"/>
      <c r="T62" s="48">
        <f>IF(H63="",0,IF(K63=$B$116,IF(H63&gt;J63,3,IF(H63=J63,1,0)),0))</f>
        <v>3</v>
      </c>
      <c r="U62" s="48">
        <f>IF(H65="",0,IF(K65=$B$116,IF(H65&gt;J65,3,IF(H65=J65,1,0)),0))</f>
        <v>3</v>
      </c>
      <c r="V62" s="48">
        <f>IF(J67="",0,IF(K68=$B$116,IF(H67&lt;J67,3,IF(H67=J67,1,0)),0))</f>
        <v>0</v>
      </c>
      <c r="W62" s="1"/>
      <c r="X62" s="1">
        <f>RANK(AD62,$AD$62:$AD$65)</f>
        <v>1</v>
      </c>
      <c r="Y62" s="42" t="str">
        <f>B130</f>
        <v>T1M7</v>
      </c>
      <c r="Z62" s="1">
        <f>SUM(S62:V62)</f>
        <v>6</v>
      </c>
      <c r="AA62" s="1">
        <f>SUM(S66:V66)</f>
        <v>9</v>
      </c>
      <c r="AB62" s="1">
        <f>SUM(S66:S69)</f>
        <v>8</v>
      </c>
      <c r="AC62" s="1">
        <f>AA62-AB62</f>
        <v>1</v>
      </c>
      <c r="AD62" s="36">
        <f>IF(P$68="",AE62*10000000000000000+Z62*100000000000000+AC62*1000000000000+AA62*10000000000+AK62*100000000+AJ62*1000000+AP62*10000+AU62*100+AV62,AE62*10000000000000000+Z62*100000000000000+AK62*1000000000000+AJ62*10000000000+AP62*100000000+AU62*1000000+AC62*10000+AA62*100+AV62)</f>
        <v>601090000000004</v>
      </c>
      <c r="AE62" s="5"/>
      <c r="AF62" s="37"/>
      <c r="AG62" s="37">
        <f>IF($Z62=$Z63,$T62-$S63,0)</f>
        <v>0</v>
      </c>
      <c r="AH62" s="37">
        <f>IF($Z62=$Z64,$U62-$S64,0)</f>
        <v>0</v>
      </c>
      <c r="AI62" s="37">
        <f>IF($Z62=$Z65,$V62-$S65,0)</f>
        <v>0</v>
      </c>
      <c r="AJ62" s="37">
        <f>SUM(AF62:AI62)</f>
        <v>0</v>
      </c>
      <c r="AK62" s="5"/>
      <c r="AL62" s="37"/>
      <c r="AM62" s="37">
        <f>IF($Z62=$Z63,$T66-$S67,0)</f>
        <v>0</v>
      </c>
      <c r="AN62" s="37">
        <f>IF($Z62=$Z64,$U66-$S68,0)</f>
        <v>0</v>
      </c>
      <c r="AO62" s="37">
        <f>IF($Z62=$Z65,$V66-$S69,0)</f>
        <v>0</v>
      </c>
      <c r="AP62" s="37">
        <f>SUM(AL62:AO62)</f>
        <v>0</v>
      </c>
      <c r="AQ62" s="37"/>
      <c r="AR62" s="37">
        <f>IF($Z62=$Z63,$T66,0)</f>
        <v>0</v>
      </c>
      <c r="AS62" s="37">
        <f>IF($Z62=$Z64,$U66,0)</f>
        <v>0</v>
      </c>
      <c r="AT62" s="37">
        <f>IF($Z62=$Z65,$V66,0)</f>
        <v>0</v>
      </c>
      <c r="AU62" s="37">
        <f>SUM(AQ62:AT62)</f>
        <v>0</v>
      </c>
      <c r="AV62" s="5">
        <v>4</v>
      </c>
      <c r="AW62" s="36"/>
    </row>
    <row r="63" spans="1:49" ht="12.75">
      <c r="A63" s="2">
        <f>A53+2</f>
        <v>13</v>
      </c>
      <c r="B63" s="7">
        <v>41806.75</v>
      </c>
      <c r="C63" s="4" t="s">
        <v>37</v>
      </c>
      <c r="D63" s="43" t="str">
        <f>Y62</f>
        <v>T1M7</v>
      </c>
      <c r="E63" s="22" t="s">
        <v>22</v>
      </c>
      <c r="F63" s="44" t="str">
        <f>Y63</f>
        <v>T2M7</v>
      </c>
      <c r="G63" s="24"/>
      <c r="H63" s="69">
        <f aca="true" ca="1" t="shared" si="6" ref="H63:H68">IF($B$117="",1,INT(RAND()*5)+INT(RAND()*3)*INT(RAND()*2))</f>
        <v>4</v>
      </c>
      <c r="I63" s="13" t="s">
        <v>23</v>
      </c>
      <c r="J63" s="72">
        <f ca="1">IF($B$117="",0,INT(RAND()*5)+INT(RAND()*3)*INT(RAND()*2))</f>
        <v>2</v>
      </c>
      <c r="K63" s="9" t="s">
        <v>24</v>
      </c>
      <c r="L63" s="1"/>
      <c r="M63" s="11" t="str">
        <f>VLOOKUP(2,$X$62:$AC$65,2,FALSE)</f>
        <v>T3M7</v>
      </c>
      <c r="N63" s="2">
        <f>VLOOKUP(2,$X$62:$AC$65,3,FALSE)</f>
        <v>4</v>
      </c>
      <c r="O63" s="2">
        <f>VLOOKUP(2,$X$62:$AC$65,4,FALSE)</f>
        <v>7</v>
      </c>
      <c r="P63" s="2">
        <f>VLOOKUP(2,$X$62:$AC$65,5,FALSE)</f>
        <v>7</v>
      </c>
      <c r="Q63" s="2">
        <f>VLOOKUP(2,$X$62:$AC$65,6,FALSE)</f>
        <v>0</v>
      </c>
      <c r="S63" s="49">
        <f>IF(J63="",0,IF(K63=$B$116,IF(H63&lt;J63,3,IF(H63=J63,1,0)),0))</f>
        <v>0</v>
      </c>
      <c r="T63" s="47"/>
      <c r="U63" s="49">
        <f>IF(H68="",0,IF(K67=$B$116,IF(H68&gt;J68,3,IF(H68=J68,1,0)),0))</f>
        <v>1</v>
      </c>
      <c r="V63" s="49">
        <f>IF(J66="",0,IF(K66=$B$116,IF(J66&gt;H66,3,IF(J66=H66,1,0)),0))</f>
        <v>3</v>
      </c>
      <c r="W63" s="1"/>
      <c r="X63" s="1">
        <f>RANK(AD63,$AD$62:$AD$65)</f>
        <v>3</v>
      </c>
      <c r="Y63" s="40" t="str">
        <f>B140</f>
        <v>T2M7</v>
      </c>
      <c r="Z63" s="1">
        <f>SUM(S63:V63)</f>
        <v>4</v>
      </c>
      <c r="AA63" s="1">
        <f>SUM(S67:V67)</f>
        <v>7</v>
      </c>
      <c r="AB63" s="1">
        <f>SUM(T66:T69)</f>
        <v>8</v>
      </c>
      <c r="AC63" s="1">
        <f>AA63-AB63</f>
        <v>-1</v>
      </c>
      <c r="AD63" s="36">
        <f>IF(P$68="",AE63*10000000000000000+Z63*100000000000000+AC63*1000000000000+AA63*10000000000+AK63*100000000+AJ63*1000000+AP63*10000+AU63*100+AV63,AE63*10000000000000000+Z63*100000000000000+AK63*1000000000000+AJ63*10000000000+AP63*100000000+AU63*1000000+AC63*10000+AA63*100+AV63)</f>
        <v>399070000000203</v>
      </c>
      <c r="AE63" s="5"/>
      <c r="AF63" s="37">
        <f>IF($Z63=$Z62,$S63-$T62,0)</f>
        <v>0</v>
      </c>
      <c r="AG63" s="37"/>
      <c r="AH63" s="37">
        <f>IF($Z63=$Z64,$U63-$T64,0)</f>
        <v>0</v>
      </c>
      <c r="AI63" s="37">
        <f>IF($Z63=$Z65,$V63-$T65,0)</f>
        <v>0</v>
      </c>
      <c r="AJ63" s="37">
        <f>SUM(AF63:AI63)</f>
        <v>0</v>
      </c>
      <c r="AK63" s="5"/>
      <c r="AL63" s="37">
        <f>IF($Z63=$Z62,$S67-$T66,0)</f>
        <v>0</v>
      </c>
      <c r="AM63" s="37"/>
      <c r="AN63" s="37">
        <f>IF($Z63=$Z64,$U67-$T68,0)</f>
        <v>0</v>
      </c>
      <c r="AO63" s="37">
        <f>IF($Z63=$Z65,$V67-$T69,0)</f>
        <v>0</v>
      </c>
      <c r="AP63" s="37">
        <f>SUM(AL63:AO63)</f>
        <v>0</v>
      </c>
      <c r="AQ63" s="37">
        <f>IF($Z63=$Z62,$S67,0)</f>
        <v>0</v>
      </c>
      <c r="AR63" s="37"/>
      <c r="AS63" s="37">
        <f>IF($Z63=$Z64,$U67,0)</f>
        <v>2</v>
      </c>
      <c r="AT63" s="37">
        <f>IF($Z63=$Z65,$V67,0)</f>
        <v>0</v>
      </c>
      <c r="AU63" s="37">
        <f>SUM(AQ63:AT63)</f>
        <v>2</v>
      </c>
      <c r="AV63" s="5">
        <v>3</v>
      </c>
      <c r="AW63" s="36"/>
    </row>
    <row r="64" spans="1:49" ht="12.75">
      <c r="A64" s="2">
        <f>A63+1</f>
        <v>14</v>
      </c>
      <c r="B64" s="7">
        <v>41807</v>
      </c>
      <c r="C64" s="4" t="s">
        <v>25</v>
      </c>
      <c r="D64" s="45" t="str">
        <f>Y64</f>
        <v>T3M7</v>
      </c>
      <c r="E64" s="22" t="s">
        <v>22</v>
      </c>
      <c r="F64" s="46" t="str">
        <f>Y65</f>
        <v>T4M7</v>
      </c>
      <c r="G64" s="24"/>
      <c r="H64" s="70">
        <f ca="1" t="shared" si="6"/>
        <v>3</v>
      </c>
      <c r="I64" s="13" t="s">
        <v>23</v>
      </c>
      <c r="J64" s="78">
        <f ca="1">IF($B$117="",0,INT(RAND()*5)+INT(RAND()*3)*INT(RAND()*2))</f>
        <v>2</v>
      </c>
      <c r="K64" s="9" t="s">
        <v>24</v>
      </c>
      <c r="L64" s="1"/>
      <c r="M64" s="11" t="str">
        <f>VLOOKUP(3,$X$62:$AC$65,2,FALSE)</f>
        <v>T2M7</v>
      </c>
      <c r="N64" s="2">
        <f>VLOOKUP(3,$X$62:$AC$65,3,FALSE)</f>
        <v>4</v>
      </c>
      <c r="O64" s="2">
        <f>VLOOKUP(3,$X$62:$AC$65,4,FALSE)</f>
        <v>7</v>
      </c>
      <c r="P64" s="2">
        <f>VLOOKUP(3,$X$62:$AC$65,5,FALSE)</f>
        <v>8</v>
      </c>
      <c r="Q64" s="2">
        <f>VLOOKUP(3,$X$62:$AC$65,6,FALSE)</f>
        <v>-1</v>
      </c>
      <c r="S64" s="50">
        <f>IF(J65="",0,IF(K65=$B$116,IF(H65&lt;J65,3,IF(H65=J65,1,0)),0))</f>
        <v>0</v>
      </c>
      <c r="T64" s="50">
        <f>IF(J68="",0,IF(K67=$B$116,IF(H68&lt;J68,3,IF(H68=J68,1,0)),0))</f>
        <v>1</v>
      </c>
      <c r="U64" s="47"/>
      <c r="V64" s="50">
        <f>IF(H64="",0,IF(K64=$B$116,IF(H64&gt;J64,3,IF(H64=J64,1,0)),0))</f>
        <v>3</v>
      </c>
      <c r="W64" s="1"/>
      <c r="X64" s="1">
        <f>RANK(AD64,$AD$62:$AD$65)</f>
        <v>2</v>
      </c>
      <c r="Y64" s="41" t="str">
        <f>B150</f>
        <v>T3M7</v>
      </c>
      <c r="Z64" s="1">
        <f>SUM(S64:V64)</f>
        <v>4</v>
      </c>
      <c r="AA64" s="1">
        <f>SUM(S68:V68)</f>
        <v>7</v>
      </c>
      <c r="AB64" s="1">
        <f>SUM(U66:U69)</f>
        <v>7</v>
      </c>
      <c r="AC64" s="1">
        <f>AA64-AB64</f>
        <v>0</v>
      </c>
      <c r="AD64" s="36">
        <f>IF(P$68="",AE64*10000000000000000+Z64*100000000000000+AC64*1000000000000+AA64*10000000000+AK64*100000000+AJ64*1000000+AP64*10000+AU64*100+AV64,AE64*10000000000000000+Z64*100000000000000+AK64*1000000000000+AJ64*10000000000+AP64*100000000+AU64*1000000+AC64*10000+AA64*100+AV64)</f>
        <v>400070000000202</v>
      </c>
      <c r="AE64" s="5"/>
      <c r="AF64" s="37">
        <f>IF($Z64=$Z62,$S64-$U62,0)</f>
        <v>0</v>
      </c>
      <c r="AG64" s="37">
        <f>IF($Z64=$Z63,$T64-$U63,0)</f>
        <v>0</v>
      </c>
      <c r="AH64" s="37"/>
      <c r="AI64" s="37">
        <f>IF($Z64=$Z65,$V64-$U65,0)</f>
        <v>0</v>
      </c>
      <c r="AJ64" s="37">
        <f>SUM(AF64:AI64)</f>
        <v>0</v>
      </c>
      <c r="AK64" s="5"/>
      <c r="AL64" s="37">
        <f>IF($Z64=$Z62,$S68-$U66,0)</f>
        <v>0</v>
      </c>
      <c r="AM64" s="37">
        <f>IF($Z64=$Z63,$T68-$U67,0)</f>
        <v>0</v>
      </c>
      <c r="AN64" s="37"/>
      <c r="AO64" s="37">
        <f>IF($Z64=$Z65,$V68-$U69,0)</f>
        <v>0</v>
      </c>
      <c r="AP64" s="37">
        <f>SUM(AL64:AO64)</f>
        <v>0</v>
      </c>
      <c r="AQ64" s="37">
        <f>IF($Z64=$Z62,$S68,0)</f>
        <v>0</v>
      </c>
      <c r="AR64" s="37">
        <f>IF($Z64=$Z63,$T68,0)</f>
        <v>2</v>
      </c>
      <c r="AS64" s="37"/>
      <c r="AT64" s="37">
        <f>IF($Z64=$Z65,$V68,0)</f>
        <v>0</v>
      </c>
      <c r="AU64" s="37">
        <f>SUM(AQ64:AT64)</f>
        <v>2</v>
      </c>
      <c r="AV64" s="5">
        <v>2</v>
      </c>
      <c r="AW64" s="36"/>
    </row>
    <row r="65" spans="1:49" ht="12.75">
      <c r="A65" s="2">
        <f>A63+16</f>
        <v>29</v>
      </c>
      <c r="B65" s="7">
        <v>41811.875</v>
      </c>
      <c r="C65" s="4" t="s">
        <v>26</v>
      </c>
      <c r="D65" s="43" t="str">
        <f>Y62</f>
        <v>T1M7</v>
      </c>
      <c r="E65" s="22" t="s">
        <v>22</v>
      </c>
      <c r="F65" s="45" t="str">
        <f>Y64</f>
        <v>T3M7</v>
      </c>
      <c r="G65" s="24"/>
      <c r="H65" s="77">
        <f ca="1" t="shared" si="6"/>
        <v>3</v>
      </c>
      <c r="I65" s="13" t="s">
        <v>23</v>
      </c>
      <c r="J65" s="74">
        <f ca="1">IF($B$117="",0,INT(RAND()*5)+INT(RAND()*3)*INT(RAND()*2))</f>
        <v>2</v>
      </c>
      <c r="K65" s="9" t="s">
        <v>24</v>
      </c>
      <c r="L65" s="1"/>
      <c r="M65" s="11" t="str">
        <f>VLOOKUP(4,$X$62:$AC$65,2,FALSE)</f>
        <v>T4M7</v>
      </c>
      <c r="N65" s="2">
        <f>VLOOKUP(4,$X$62:$AC$65,3,FALSE)</f>
        <v>3</v>
      </c>
      <c r="O65" s="2">
        <f>VLOOKUP(4,$X$62:$AC$65,4,FALSE)</f>
        <v>8</v>
      </c>
      <c r="P65" s="2">
        <f>VLOOKUP(4,$X$62:$AC$65,5,FALSE)</f>
        <v>8</v>
      </c>
      <c r="Q65" s="2">
        <f>VLOOKUP(4,$X$62:$AC$65,6,FALSE)</f>
        <v>0</v>
      </c>
      <c r="S65" s="51">
        <f>IF(H67="",0,IF(K68=$B$116,IF(H67&gt;J67,3,IF(H67=J67,1,0)),0))</f>
        <v>3</v>
      </c>
      <c r="T65" s="51">
        <f>IF(H66="",0,IF(K66=$B$116,IF(J66&lt;H66,3,IF(J66=H66,1,0)),0))</f>
        <v>0</v>
      </c>
      <c r="U65" s="51">
        <f>IF(J64="",0,IF(K64=$B$116,IF(H64&lt;J64,3,IF(H64=J64,1,0)),0))</f>
        <v>0</v>
      </c>
      <c r="V65" s="47"/>
      <c r="W65" s="1"/>
      <c r="X65" s="1">
        <f>RANK(AD65,$AD$62:$AD$65)</f>
        <v>4</v>
      </c>
      <c r="Y65" s="39" t="str">
        <f>B160</f>
        <v>T4M7</v>
      </c>
      <c r="Z65" s="1">
        <f>SUM(S65:V65)</f>
        <v>3</v>
      </c>
      <c r="AA65" s="1">
        <f>SUM(S69:V69)</f>
        <v>8</v>
      </c>
      <c r="AB65" s="1">
        <f>SUM(V66:V69)</f>
        <v>8</v>
      </c>
      <c r="AC65" s="1">
        <f>AA65-AB65</f>
        <v>0</v>
      </c>
      <c r="AD65" s="36">
        <f>IF(P$68="",AE65*10000000000000000+Z65*100000000000000+AC65*1000000000000+AA65*10000000000+AK65*100000000+AJ65*1000000+AP65*10000+AU65*100+AV65,AE65*10000000000000000+Z65*100000000000000+AK65*1000000000000+AJ65*10000000000+AP65*100000000+AU65*1000000+AC65*10000+AA65*100+AV65)</f>
        <v>300080000000001</v>
      </c>
      <c r="AE65" s="5"/>
      <c r="AF65" s="37">
        <f>IF($Z65=$Z62,$S65-$V62,0)</f>
        <v>0</v>
      </c>
      <c r="AG65" s="37">
        <f>IF($Z65=$Z63,$T65-$V63,0)</f>
        <v>0</v>
      </c>
      <c r="AH65" s="37">
        <f>IF($Z65=$Z64,$U65-$V64,0)</f>
        <v>0</v>
      </c>
      <c r="AI65" s="37"/>
      <c r="AJ65" s="37">
        <f>SUM(AF65:AI65)</f>
        <v>0</v>
      </c>
      <c r="AK65" s="5"/>
      <c r="AL65" s="37">
        <f>IF($Z65=$Z62,$S69-$V66,0)</f>
        <v>0</v>
      </c>
      <c r="AM65" s="37">
        <f>IF($Z65=$Z63,$T69-$V67,0)</f>
        <v>0</v>
      </c>
      <c r="AN65" s="37">
        <f>IF($Z65=$Z64,$U69-$V68,0)</f>
        <v>0</v>
      </c>
      <c r="AO65" s="37"/>
      <c r="AP65" s="37">
        <f>SUM(AL65:AO65)</f>
        <v>0</v>
      </c>
      <c r="AQ65" s="37">
        <f>IF($Z65=$Z62,$S69,0)</f>
        <v>0</v>
      </c>
      <c r="AR65" s="37">
        <f>IF($Z65=$Z63,$T69,0)</f>
        <v>0</v>
      </c>
      <c r="AS65" s="37">
        <f>IF($Z65=$Z64,$U69,0)</f>
        <v>0</v>
      </c>
      <c r="AT65" s="37"/>
      <c r="AU65" s="37">
        <f>SUM(AQ65:AT65)</f>
        <v>0</v>
      </c>
      <c r="AV65" s="5">
        <v>1</v>
      </c>
      <c r="AW65" s="36"/>
    </row>
    <row r="66" spans="1:49" ht="12.75">
      <c r="A66" s="2">
        <f>A65+1</f>
        <v>30</v>
      </c>
      <c r="B66" s="7">
        <v>41812.875</v>
      </c>
      <c r="C66" s="4" t="s">
        <v>27</v>
      </c>
      <c r="D66" s="46" t="str">
        <f>Y65</f>
        <v>T4M7</v>
      </c>
      <c r="E66" s="22" t="s">
        <v>22</v>
      </c>
      <c r="F66" s="44" t="str">
        <f>Y63</f>
        <v>T2M7</v>
      </c>
      <c r="G66" s="24"/>
      <c r="H66" s="78">
        <f ca="1" t="shared" si="6"/>
        <v>2</v>
      </c>
      <c r="I66" s="13" t="s">
        <v>23</v>
      </c>
      <c r="J66" s="76">
        <f ca="1">IF($B$117="",0,INT(RAND()*5)+INT(RAND()*3)*INT(RAND()*2))</f>
        <v>3</v>
      </c>
      <c r="K66" s="9" t="s">
        <v>24</v>
      </c>
      <c r="L66" s="1"/>
      <c r="N66" s="1"/>
      <c r="O66" s="1"/>
      <c r="P66" s="1"/>
      <c r="S66" s="47"/>
      <c r="T66" s="48">
        <f>IF(K63=$B$116,H63,0)</f>
        <v>4</v>
      </c>
      <c r="U66" s="48">
        <f>IF(K65=$B$116,H65,0)</f>
        <v>3</v>
      </c>
      <c r="V66" s="48">
        <f>IF(K68=$B$116,J67,0)</f>
        <v>2</v>
      </c>
      <c r="W66" s="1"/>
      <c r="X66" s="1"/>
      <c r="Y66" s="1"/>
      <c r="Z66" s="1"/>
      <c r="AA66" s="1"/>
      <c r="AB66" s="1"/>
      <c r="AC66" s="1"/>
      <c r="AD66" s="6"/>
      <c r="AE66" s="9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V66" s="37"/>
      <c r="AW66" s="36"/>
    </row>
    <row r="67" spans="1:49" ht="12.75">
      <c r="A67" s="2">
        <f>A65+16</f>
        <v>45</v>
      </c>
      <c r="B67" s="7">
        <v>41816.75</v>
      </c>
      <c r="C67" s="4" t="s">
        <v>31</v>
      </c>
      <c r="D67" s="46" t="str">
        <f>Y65</f>
        <v>T4M7</v>
      </c>
      <c r="E67" s="22" t="s">
        <v>22</v>
      </c>
      <c r="F67" s="43" t="str">
        <f>Y62</f>
        <v>T1M7</v>
      </c>
      <c r="H67" s="78">
        <f ca="1" t="shared" si="6"/>
        <v>4</v>
      </c>
      <c r="I67" s="13" t="s">
        <v>23</v>
      </c>
      <c r="J67" s="77">
        <f ca="1">IF($B$117="",0,INT(RAND()*5)+INT(RAND()*3)*INT(RAND()*2))</f>
        <v>2</v>
      </c>
      <c r="K67" s="9" t="s">
        <v>24</v>
      </c>
      <c r="M67" s="133" t="str">
        <f>IF(N62&gt;0,M62,"")</f>
        <v>T1M7</v>
      </c>
      <c r="N67" s="2" t="s">
        <v>58</v>
      </c>
      <c r="P67" s="57"/>
      <c r="S67" s="49">
        <f>IF(K63=$B$116,J63,0)</f>
        <v>2</v>
      </c>
      <c r="T67" s="47"/>
      <c r="U67" s="49">
        <f>IF(K67=$B$116,H68,0)</f>
        <v>2</v>
      </c>
      <c r="V67" s="49">
        <f>IF(K66=$B$116,J66,0)</f>
        <v>3</v>
      </c>
      <c r="AD67" s="2" t="s">
        <v>30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V67" s="38"/>
      <c r="AW67" s="36"/>
    </row>
    <row r="68" spans="1:49" ht="12.75">
      <c r="A68" s="2">
        <f>A67+1</f>
        <v>46</v>
      </c>
      <c r="B68" s="7">
        <v>41816.75</v>
      </c>
      <c r="C68" s="4" t="s">
        <v>28</v>
      </c>
      <c r="D68" s="44" t="str">
        <f>Y63</f>
        <v>T2M7</v>
      </c>
      <c r="E68" s="22" t="s">
        <v>22</v>
      </c>
      <c r="F68" s="45" t="str">
        <f>Y64</f>
        <v>T3M7</v>
      </c>
      <c r="H68" s="76">
        <f ca="1" t="shared" si="6"/>
        <v>2</v>
      </c>
      <c r="I68" s="13" t="s">
        <v>23</v>
      </c>
      <c r="J68" s="70">
        <f ca="1">IF($B$117="",0,INT(RAND()*5)+INT(RAND()*3)*INT(RAND()*2))</f>
        <v>2</v>
      </c>
      <c r="K68" s="9" t="s">
        <v>24</v>
      </c>
      <c r="M68" s="133" t="str">
        <f>IF(N63&gt;0,M63,"")</f>
        <v>T3M7</v>
      </c>
      <c r="N68" s="2" t="s">
        <v>59</v>
      </c>
      <c r="O68" s="58"/>
      <c r="P68" s="59"/>
      <c r="S68" s="50">
        <f>IF(K65=$B$116,J65,0)</f>
        <v>2</v>
      </c>
      <c r="T68" s="50">
        <f>IF(K67=$B$116,J68,0)</f>
        <v>2</v>
      </c>
      <c r="U68" s="47"/>
      <c r="V68" s="50">
        <f>IF(K64=$B$116,H64,0)</f>
        <v>3</v>
      </c>
      <c r="AD68" s="2" t="s">
        <v>34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V68" s="38"/>
      <c r="AW68" s="36"/>
    </row>
    <row r="69" spans="19:49" ht="12.75">
      <c r="S69" s="51">
        <f>IF(K68=$B$116,H67,0)</f>
        <v>4</v>
      </c>
      <c r="T69" s="51">
        <f>IF(K66=$B$116,H66,0)</f>
        <v>2</v>
      </c>
      <c r="U69" s="51">
        <f>IF(K64=$B$116,J64,0)</f>
        <v>2</v>
      </c>
      <c r="V69" s="47"/>
      <c r="AD69" s="2" t="s">
        <v>35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V69" s="38"/>
      <c r="AW69" s="36"/>
    </row>
    <row r="70" spans="3:49" ht="6" customHeight="1">
      <c r="C70" s="3"/>
      <c r="E70" s="23"/>
      <c r="F70" s="12"/>
      <c r="G70" s="12"/>
      <c r="H70" s="2"/>
      <c r="I70" s="2"/>
      <c r="J70" s="2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V70" s="38"/>
      <c r="AW70" s="36"/>
    </row>
    <row r="71" spans="2:49" s="12" customFormat="1" ht="12.75">
      <c r="B71" s="84" t="s">
        <v>0</v>
      </c>
      <c r="C71" s="85" t="s">
        <v>60</v>
      </c>
      <c r="K71" s="29"/>
      <c r="L71" s="24"/>
      <c r="M71" s="86" t="s">
        <v>3</v>
      </c>
      <c r="N71" s="24" t="s">
        <v>4</v>
      </c>
      <c r="O71" s="24" t="s">
        <v>5</v>
      </c>
      <c r="P71" s="24" t="s">
        <v>6</v>
      </c>
      <c r="Q71" s="24" t="s">
        <v>7</v>
      </c>
      <c r="R71" s="24"/>
      <c r="S71" s="2"/>
      <c r="T71" s="2"/>
      <c r="U71" s="2"/>
      <c r="V71" s="2"/>
      <c r="W71" s="24"/>
      <c r="X71" s="24" t="s">
        <v>8</v>
      </c>
      <c r="Y71" s="30" t="s">
        <v>9</v>
      </c>
      <c r="Z71" s="24" t="s">
        <v>4</v>
      </c>
      <c r="AA71" s="24" t="s">
        <v>5</v>
      </c>
      <c r="AB71" s="24" t="s">
        <v>6</v>
      </c>
      <c r="AC71" s="24" t="s">
        <v>7</v>
      </c>
      <c r="AD71" s="24"/>
      <c r="AE71" s="29" t="s">
        <v>10</v>
      </c>
      <c r="AF71" s="22" t="s">
        <v>11</v>
      </c>
      <c r="AG71" s="22"/>
      <c r="AH71" s="22"/>
      <c r="AI71" s="22"/>
      <c r="AJ71" s="22" t="s">
        <v>12</v>
      </c>
      <c r="AK71" s="30" t="s">
        <v>13</v>
      </c>
      <c r="AL71" s="22" t="s">
        <v>14</v>
      </c>
      <c r="AM71" s="22"/>
      <c r="AN71" s="22"/>
      <c r="AO71" s="22"/>
      <c r="AP71" s="22" t="s">
        <v>15</v>
      </c>
      <c r="AQ71" s="22" t="s">
        <v>16</v>
      </c>
      <c r="AR71" s="22"/>
      <c r="AS71" s="22"/>
      <c r="AT71" s="22"/>
      <c r="AU71" s="23" t="s">
        <v>17</v>
      </c>
      <c r="AV71" s="30" t="s">
        <v>18</v>
      </c>
      <c r="AW71" s="35"/>
    </row>
    <row r="72" spans="2:49" ht="12.75">
      <c r="B72" s="3" t="s">
        <v>19</v>
      </c>
      <c r="C72" s="3" t="s">
        <v>20</v>
      </c>
      <c r="L72" s="1"/>
      <c r="M72" s="11" t="str">
        <f>VLOOKUP(1,$X$72:$AC$75,2,FALSE)</f>
        <v>T4M8</v>
      </c>
      <c r="N72" s="2">
        <f>VLOOKUP(1,$X$72:$AC$75,3,FALSE)</f>
        <v>6</v>
      </c>
      <c r="O72" s="2">
        <f>VLOOKUP(1,$X$72:$AC$75,4,FALSE)</f>
        <v>13</v>
      </c>
      <c r="P72" s="2">
        <f>VLOOKUP(1,$X$72:$AC$75,5,FALSE)</f>
        <v>7</v>
      </c>
      <c r="Q72" s="2">
        <f>VLOOKUP(1,$X$72:$AC$75,6,FALSE)</f>
        <v>6</v>
      </c>
      <c r="S72" s="47"/>
      <c r="T72" s="48">
        <f>IF(H73="",0,IF(K73=$B$116,IF(H73&gt;J73,3,IF(H73=J73,1,0)),0))</f>
        <v>0</v>
      </c>
      <c r="U72" s="48">
        <f>IF(H75="",0,IF(K75=$B$116,IF(H75&gt;J75,3,IF(H75=J75,1,0)),0))</f>
        <v>1</v>
      </c>
      <c r="V72" s="48">
        <f>IF(J77="",0,IF(K78=$B$116,IF(H77&lt;J77,3,IF(H77=J77,1,0)),0))</f>
        <v>3</v>
      </c>
      <c r="W72" s="1"/>
      <c r="X72" s="1">
        <f>RANK(AD72,$AD$72:$AD$75)</f>
        <v>2</v>
      </c>
      <c r="Y72" s="42" t="str">
        <f>B131</f>
        <v>T1M8</v>
      </c>
      <c r="Z72" s="1">
        <f>SUM(S72:V72)</f>
        <v>4</v>
      </c>
      <c r="AA72" s="1">
        <f>SUM(S76:V76)</f>
        <v>10</v>
      </c>
      <c r="AB72" s="1">
        <f>SUM(S76:S79)</f>
        <v>8</v>
      </c>
      <c r="AC72" s="1">
        <f>AA72-AB72</f>
        <v>2</v>
      </c>
      <c r="AD72" s="36">
        <f>IF(P$78="",AE72*10000000000000000+Z72*100000000000000+AC72*1000000000000+AA72*10000000000+AK72*100000000+AJ72*1000000+AP72*10000+AU72*100+AV72,AE72*10000000000000000+Z72*100000000000000+AK72*1000000000000+AJ72*10000000000+AP72*100000000+AU72*1000000+AC72*10000+AA72*100+AV72)</f>
        <v>402100000000304</v>
      </c>
      <c r="AE72" s="5"/>
      <c r="AF72" s="37"/>
      <c r="AG72" s="37">
        <f>IF($Z72=$Z73,$T72-$S73,0)</f>
        <v>0</v>
      </c>
      <c r="AH72" s="37">
        <f>IF($Z72=$Z74,$U72-$S74,0)</f>
        <v>0</v>
      </c>
      <c r="AI72" s="37">
        <f>IF($Z72=$Z75,$V72-$S75,0)</f>
        <v>0</v>
      </c>
      <c r="AJ72" s="37">
        <f>SUM(AF72:AI72)</f>
        <v>0</v>
      </c>
      <c r="AK72" s="5"/>
      <c r="AL72" s="37"/>
      <c r="AM72" s="37">
        <f>IF($Z72=$Z73,$T76-$S77,0)</f>
        <v>0</v>
      </c>
      <c r="AN72" s="37">
        <f>IF($Z72=$Z74,$U76-$S78,0)</f>
        <v>0</v>
      </c>
      <c r="AO72" s="37">
        <f>IF($Z72=$Z75,$V76-$S79,0)</f>
        <v>0</v>
      </c>
      <c r="AP72" s="37">
        <f>SUM(AL72:AO72)</f>
        <v>0</v>
      </c>
      <c r="AQ72" s="37"/>
      <c r="AR72" s="37">
        <f>IF($Z72=$Z73,$T76,0)</f>
        <v>0</v>
      </c>
      <c r="AS72" s="37">
        <f>IF($Z72=$Z74,$U76,0)</f>
        <v>3</v>
      </c>
      <c r="AT72" s="37">
        <f>IF($Z72=$Z75,$V76,0)</f>
        <v>0</v>
      </c>
      <c r="AU72" s="37">
        <f>SUM(AQ72:AT72)</f>
        <v>3</v>
      </c>
      <c r="AV72" s="5">
        <v>4</v>
      </c>
      <c r="AW72" s="36"/>
    </row>
    <row r="73" spans="1:49" ht="12.75">
      <c r="A73" s="2">
        <f>A63+2</f>
        <v>15</v>
      </c>
      <c r="B73" s="7">
        <v>41807.75</v>
      </c>
      <c r="C73" s="4" t="s">
        <v>45</v>
      </c>
      <c r="D73" s="43" t="str">
        <f>Y72</f>
        <v>T1M8</v>
      </c>
      <c r="E73" s="22" t="s">
        <v>22</v>
      </c>
      <c r="F73" s="44" t="str">
        <f>Y73</f>
        <v>T2M8</v>
      </c>
      <c r="G73" s="24"/>
      <c r="H73" s="69">
        <f aca="true" ca="1" t="shared" si="7" ref="H73:H78">IF($B$117="",1,INT(RAND()*5)+INT(RAND()*3)*INT(RAND()*2))</f>
        <v>2</v>
      </c>
      <c r="I73" s="13" t="s">
        <v>23</v>
      </c>
      <c r="J73" s="72">
        <f ca="1">IF($B$117="",0,INT(RAND()*5)+INT(RAND()*3)*INT(RAND()*2))</f>
        <v>3</v>
      </c>
      <c r="K73" s="9" t="s">
        <v>24</v>
      </c>
      <c r="L73" s="1"/>
      <c r="M73" s="11" t="str">
        <f>VLOOKUP(2,$X$72:$AC$75,2,FALSE)</f>
        <v>T1M8</v>
      </c>
      <c r="N73" s="2">
        <f>VLOOKUP(2,$X$72:$AC$75,3,FALSE)</f>
        <v>4</v>
      </c>
      <c r="O73" s="2">
        <f>VLOOKUP(2,$X$72:$AC$75,4,FALSE)</f>
        <v>10</v>
      </c>
      <c r="P73" s="2">
        <f>VLOOKUP(2,$X$72:$AC$75,5,FALSE)</f>
        <v>8</v>
      </c>
      <c r="Q73" s="2">
        <f>VLOOKUP(2,$X$72:$AC$75,6,FALSE)</f>
        <v>2</v>
      </c>
      <c r="S73" s="49">
        <f>IF(J73="",0,IF(K73=$B$116,IF(H73&lt;J73,3,IF(H73=J73,1,0)),0))</f>
        <v>3</v>
      </c>
      <c r="T73" s="47"/>
      <c r="U73" s="49">
        <f>IF(H78="",0,IF(K77=$B$116,IF(H78&gt;J78,3,IF(H78=J78,1,0)),0))</f>
        <v>0</v>
      </c>
      <c r="V73" s="49">
        <f>IF(J76="",0,IF(K76=$B$116,IF(J76&gt;H76,3,IF(J76=H76,1,0)),0))</f>
        <v>0</v>
      </c>
      <c r="W73" s="1"/>
      <c r="X73" s="1">
        <f>RANK(AD73,$AD$72:$AD$75)</f>
        <v>4</v>
      </c>
      <c r="Y73" s="40" t="str">
        <f>B141</f>
        <v>T2M8</v>
      </c>
      <c r="Z73" s="1">
        <f>SUM(S73:V73)</f>
        <v>3</v>
      </c>
      <c r="AA73" s="1">
        <f>SUM(S77:V77)</f>
        <v>7</v>
      </c>
      <c r="AB73" s="1">
        <f>SUM(T76:T79)</f>
        <v>11</v>
      </c>
      <c r="AC73" s="1">
        <f>AA73-AB73</f>
        <v>-4</v>
      </c>
      <c r="AD73" s="36">
        <f>IF(P$78="",AE73*10000000000000000+Z73*100000000000000+AC73*1000000000000+AA73*10000000000+AK73*100000000+AJ73*1000000+AP73*10000+AU73*100+AV73,AE73*10000000000000000+Z73*100000000000000+AK73*1000000000000+AJ73*10000000000+AP73*100000000+AU73*1000000+AC73*10000+AA73*100+AV73)</f>
        <v>296070000000003</v>
      </c>
      <c r="AE73" s="5"/>
      <c r="AF73" s="37">
        <f>IF($Z73=$Z72,$S73-$T72,0)</f>
        <v>0</v>
      </c>
      <c r="AG73" s="37"/>
      <c r="AH73" s="37">
        <f>IF($Z73=$Z74,$U73-$T74,0)</f>
        <v>0</v>
      </c>
      <c r="AI73" s="37">
        <f>IF($Z73=$Z75,$V73-$T75,0)</f>
        <v>0</v>
      </c>
      <c r="AJ73" s="37">
        <f>SUM(AF73:AI73)</f>
        <v>0</v>
      </c>
      <c r="AK73" s="5"/>
      <c r="AL73" s="37">
        <f>IF($Z73=$Z72,$S77-$T76,0)</f>
        <v>0</v>
      </c>
      <c r="AM73" s="37"/>
      <c r="AN73" s="37">
        <f>IF($Z73=$Z74,$U77-$T78,0)</f>
        <v>0</v>
      </c>
      <c r="AO73" s="37">
        <f>IF($Z73=$Z75,$V77-$T79,0)</f>
        <v>0</v>
      </c>
      <c r="AP73" s="37">
        <f>SUM(AL73:AO73)</f>
        <v>0</v>
      </c>
      <c r="AQ73" s="37">
        <f>IF($Z73=$Z72,$S77,0)</f>
        <v>0</v>
      </c>
      <c r="AR73" s="37"/>
      <c r="AS73" s="37">
        <f>IF($Z73=$Z74,$U77,0)</f>
        <v>0</v>
      </c>
      <c r="AT73" s="37">
        <f>IF($Z73=$Z75,$V77,0)</f>
        <v>0</v>
      </c>
      <c r="AU73" s="37">
        <f>SUM(AQ73:AT73)</f>
        <v>0</v>
      </c>
      <c r="AV73" s="5">
        <v>3</v>
      </c>
      <c r="AW73" s="36"/>
    </row>
    <row r="74" spans="1:49" ht="12.75">
      <c r="A74" s="2">
        <f>A73+1</f>
        <v>16</v>
      </c>
      <c r="B74" s="7">
        <v>41808</v>
      </c>
      <c r="C74" s="4" t="s">
        <v>38</v>
      </c>
      <c r="D74" s="45" t="str">
        <f>Y74</f>
        <v>T3M8</v>
      </c>
      <c r="E74" s="22" t="s">
        <v>22</v>
      </c>
      <c r="F74" s="46" t="str">
        <f>Y75</f>
        <v>T4M8</v>
      </c>
      <c r="G74" s="24"/>
      <c r="H74" s="70">
        <f ca="1" t="shared" si="7"/>
        <v>1</v>
      </c>
      <c r="I74" s="13" t="s">
        <v>23</v>
      </c>
      <c r="J74" s="78">
        <f ca="1">IF($B$117="",0,INT(RAND()*5)+INT(RAND()*3)*INT(RAND()*2))</f>
        <v>6</v>
      </c>
      <c r="K74" s="9" t="s">
        <v>24</v>
      </c>
      <c r="L74" s="1"/>
      <c r="M74" s="11" t="str">
        <f>VLOOKUP(3,$X$72:$AC$75,2,FALSE)</f>
        <v>T3M8</v>
      </c>
      <c r="N74" s="2">
        <f>VLOOKUP(3,$X$72:$AC$75,3,FALSE)</f>
        <v>4</v>
      </c>
      <c r="O74" s="2">
        <f>VLOOKUP(3,$X$72:$AC$75,4,FALSE)</f>
        <v>8</v>
      </c>
      <c r="P74" s="2">
        <f>VLOOKUP(3,$X$72:$AC$75,5,FALSE)</f>
        <v>12</v>
      </c>
      <c r="Q74" s="2">
        <f>VLOOKUP(3,$X$72:$AC$75,6,FALSE)</f>
        <v>-4</v>
      </c>
      <c r="S74" s="50">
        <f>IF(J75="",0,IF(K75=$B$116,IF(H75&lt;J75,3,IF(H75=J75,1,0)),0))</f>
        <v>1</v>
      </c>
      <c r="T74" s="50">
        <f>IF(J78="",0,IF(K77=$B$116,IF(H78&lt;J78,3,IF(H78=J78,1,0)),0))</f>
        <v>3</v>
      </c>
      <c r="U74" s="47"/>
      <c r="V74" s="50">
        <f>IF(H74="",0,IF(K74=$B$116,IF(H74&gt;J74,3,IF(H74=J74,1,0)),0))</f>
        <v>0</v>
      </c>
      <c r="W74" s="1"/>
      <c r="X74" s="1">
        <f>RANK(AD74,$AD$72:$AD$75)</f>
        <v>3</v>
      </c>
      <c r="Y74" s="41" t="str">
        <f>B151</f>
        <v>T3M8</v>
      </c>
      <c r="Z74" s="1">
        <f>SUM(S74:V74)</f>
        <v>4</v>
      </c>
      <c r="AA74" s="1">
        <f>SUM(S78:V78)</f>
        <v>8</v>
      </c>
      <c r="AB74" s="1">
        <f>SUM(U76:U79)</f>
        <v>12</v>
      </c>
      <c r="AC74" s="1">
        <f>AA74-AB74</f>
        <v>-4</v>
      </c>
      <c r="AD74" s="36">
        <f>IF(P$78="",AE74*10000000000000000+Z74*100000000000000+AC74*1000000000000+AA74*10000000000+AK74*100000000+AJ74*1000000+AP74*10000+AU74*100+AV74,AE74*10000000000000000+Z74*100000000000000+AK74*1000000000000+AJ74*10000000000+AP74*100000000+AU74*1000000+AC74*10000+AA74*100+AV74)</f>
        <v>396080000000302</v>
      </c>
      <c r="AE74" s="5"/>
      <c r="AF74" s="37">
        <f>IF($Z74=$Z72,$S74-$U72,0)</f>
        <v>0</v>
      </c>
      <c r="AG74" s="37">
        <f>IF($Z74=$Z73,$T74-$U73,0)</f>
        <v>0</v>
      </c>
      <c r="AH74" s="37"/>
      <c r="AI74" s="37">
        <f>IF($Z74=$Z75,$V74-$U75,0)</f>
        <v>0</v>
      </c>
      <c r="AJ74" s="37">
        <f>SUM(AF74:AI74)</f>
        <v>0</v>
      </c>
      <c r="AK74" s="5"/>
      <c r="AL74" s="37">
        <f>IF($Z74=$Z72,$S78-$U76,0)</f>
        <v>0</v>
      </c>
      <c r="AM74" s="37">
        <f>IF($Z74=$Z73,$T78-$U77,0)</f>
        <v>0</v>
      </c>
      <c r="AN74" s="37"/>
      <c r="AO74" s="37">
        <f>IF($Z74=$Z75,$V78-$U79,0)</f>
        <v>0</v>
      </c>
      <c r="AP74" s="37">
        <f>SUM(AL74:AO74)</f>
        <v>0</v>
      </c>
      <c r="AQ74" s="37">
        <f>IF($Z74=$Z72,$S78,0)</f>
        <v>3</v>
      </c>
      <c r="AR74" s="37">
        <f>IF($Z74=$Z73,$T78,0)</f>
        <v>0</v>
      </c>
      <c r="AS74" s="37"/>
      <c r="AT74" s="37">
        <f>IF($Z74=$Z75,$V78,0)</f>
        <v>0</v>
      </c>
      <c r="AU74" s="37">
        <f>SUM(AQ74:AT74)</f>
        <v>3</v>
      </c>
      <c r="AV74" s="5">
        <v>2</v>
      </c>
      <c r="AW74" s="36"/>
    </row>
    <row r="75" spans="1:49" ht="12.75">
      <c r="A75" s="2">
        <f>A73+16</f>
        <v>31</v>
      </c>
      <c r="B75" s="4">
        <v>41813</v>
      </c>
      <c r="C75" s="4" t="s">
        <v>39</v>
      </c>
      <c r="D75" s="43" t="str">
        <f>Y72</f>
        <v>T1M8</v>
      </c>
      <c r="E75" s="22" t="s">
        <v>22</v>
      </c>
      <c r="F75" s="45" t="str">
        <f>Y74</f>
        <v>T3M8</v>
      </c>
      <c r="G75" s="24"/>
      <c r="H75" s="77">
        <f ca="1" t="shared" si="7"/>
        <v>3</v>
      </c>
      <c r="I75" s="13" t="s">
        <v>23</v>
      </c>
      <c r="J75" s="74">
        <f ca="1">IF($B$117="",0,INT(RAND()*5)+INT(RAND()*3)*INT(RAND()*2))</f>
        <v>3</v>
      </c>
      <c r="K75" s="9" t="s">
        <v>24</v>
      </c>
      <c r="L75" s="1"/>
      <c r="M75" s="11" t="str">
        <f>VLOOKUP(4,$X$72:$AC$75,2,FALSE)</f>
        <v>T2M8</v>
      </c>
      <c r="N75" s="2">
        <f>VLOOKUP(4,$X$72:$AC$75,3,FALSE)</f>
        <v>3</v>
      </c>
      <c r="O75" s="2">
        <f>VLOOKUP(4,$X$72:$AC$75,4,FALSE)</f>
        <v>7</v>
      </c>
      <c r="P75" s="2">
        <f>VLOOKUP(4,$X$72:$AC$75,5,FALSE)</f>
        <v>11</v>
      </c>
      <c r="Q75" s="2">
        <f>VLOOKUP(4,$X$72:$AC$75,6,FALSE)</f>
        <v>-4</v>
      </c>
      <c r="S75" s="51">
        <f>IF(H77="",0,IF(K78=$B$116,IF(H77&gt;J77,3,IF(H77=J77,1,0)),0))</f>
        <v>0</v>
      </c>
      <c r="T75" s="51">
        <f>IF(H76="",0,IF(K76=$B$116,IF(J76&lt;H76,3,IF(J76=H76,1,0)),0))</f>
        <v>3</v>
      </c>
      <c r="U75" s="51">
        <f>IF(J74="",0,IF(K74=$B$116,IF(H74&lt;J74,3,IF(H74=J74,1,0)),0))</f>
        <v>3</v>
      </c>
      <c r="V75" s="47"/>
      <c r="W75" s="1"/>
      <c r="X75" s="1">
        <f>RANK(AD75,$AD$72:$AD$75)</f>
        <v>1</v>
      </c>
      <c r="Y75" s="39" t="str">
        <f>B161</f>
        <v>T4M8</v>
      </c>
      <c r="Z75" s="1">
        <f>SUM(S75:V75)</f>
        <v>6</v>
      </c>
      <c r="AA75" s="1">
        <f>SUM(S79:V79)</f>
        <v>13</v>
      </c>
      <c r="AB75" s="1">
        <f>SUM(V76:V79)</f>
        <v>7</v>
      </c>
      <c r="AC75" s="1">
        <f>AA75-AB75</f>
        <v>6</v>
      </c>
      <c r="AD75" s="36">
        <f>IF(P$78="",AE75*10000000000000000+Z75*100000000000000+AC75*1000000000000+AA75*10000000000+AK75*100000000+AJ75*1000000+AP75*10000+AU75*100+AV75,AE75*10000000000000000+Z75*100000000000000+AK75*1000000000000+AJ75*10000000000+AP75*100000000+AU75*1000000+AC75*10000+AA75*100+AV75)</f>
        <v>606130000000001</v>
      </c>
      <c r="AE75" s="5"/>
      <c r="AF75" s="37">
        <f>IF($Z75=$Z72,$S75-$V72,0)</f>
        <v>0</v>
      </c>
      <c r="AG75" s="37">
        <f>IF($Z75=$Z73,$T75-$V73,0)</f>
        <v>0</v>
      </c>
      <c r="AH75" s="37">
        <f>IF($Z75=$Z74,$U75-$V74,0)</f>
        <v>0</v>
      </c>
      <c r="AI75" s="37"/>
      <c r="AJ75" s="37">
        <f>SUM(AF75:AI75)</f>
        <v>0</v>
      </c>
      <c r="AK75" s="5"/>
      <c r="AL75" s="37">
        <f>IF($Z75=$Z72,$S79-$V76,0)</f>
        <v>0</v>
      </c>
      <c r="AM75" s="37">
        <f>IF($Z75=$Z73,$T79-$V77,0)</f>
        <v>0</v>
      </c>
      <c r="AN75" s="37">
        <f>IF($Z75=$Z74,$U79-$V78,0)</f>
        <v>0</v>
      </c>
      <c r="AO75" s="37"/>
      <c r="AP75" s="37">
        <f>SUM(AL75:AO75)</f>
        <v>0</v>
      </c>
      <c r="AQ75" s="37">
        <f>IF($Z75=$Z72,$S79,0)</f>
        <v>0</v>
      </c>
      <c r="AR75" s="37">
        <f>IF($Z75=$Z73,$T79,0)</f>
        <v>0</v>
      </c>
      <c r="AS75" s="37">
        <f>IF($Z75=$Z74,$U79,0)</f>
        <v>0</v>
      </c>
      <c r="AT75" s="37"/>
      <c r="AU75" s="37">
        <f>SUM(AQ75:AT75)</f>
        <v>0</v>
      </c>
      <c r="AV75" s="5">
        <v>1</v>
      </c>
      <c r="AW75" s="36"/>
    </row>
    <row r="76" spans="1:49" ht="12.75">
      <c r="A76" s="2">
        <f>A75+1</f>
        <v>32</v>
      </c>
      <c r="B76" s="7">
        <v>41812.75</v>
      </c>
      <c r="C76" s="4" t="s">
        <v>40</v>
      </c>
      <c r="D76" s="46" t="str">
        <f>Y75</f>
        <v>T4M8</v>
      </c>
      <c r="E76" s="22" t="s">
        <v>22</v>
      </c>
      <c r="F76" s="44" t="str">
        <f>Y73</f>
        <v>T2M8</v>
      </c>
      <c r="G76" s="24"/>
      <c r="H76" s="78">
        <f ca="1" t="shared" si="7"/>
        <v>5</v>
      </c>
      <c r="I76" s="13" t="s">
        <v>23</v>
      </c>
      <c r="J76" s="76">
        <f ca="1">IF($B$117="",0,INT(RAND()*5)+INT(RAND()*3)*INT(RAND()*2))</f>
        <v>1</v>
      </c>
      <c r="K76" s="9" t="s">
        <v>24</v>
      </c>
      <c r="L76" s="1"/>
      <c r="N76" s="1"/>
      <c r="O76" s="1"/>
      <c r="P76" s="1"/>
      <c r="S76" s="47"/>
      <c r="T76" s="48">
        <f>IF(K73=$B$116,H73,0)</f>
        <v>2</v>
      </c>
      <c r="U76" s="48">
        <f>IF(K75=$B$116,H75,0)</f>
        <v>3</v>
      </c>
      <c r="V76" s="48">
        <f>IF(K78=$B$116,J77,0)</f>
        <v>5</v>
      </c>
      <c r="W76" s="1"/>
      <c r="X76" s="1"/>
      <c r="Y76" s="1"/>
      <c r="Z76" s="1"/>
      <c r="AA76" s="1"/>
      <c r="AB76" s="1"/>
      <c r="AC76" s="1"/>
      <c r="AD76" s="6"/>
      <c r="AE76" s="9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V76" s="37"/>
      <c r="AW76" s="36"/>
    </row>
    <row r="77" spans="1:49" ht="12.75">
      <c r="A77" s="2">
        <f>A75+16</f>
        <v>47</v>
      </c>
      <c r="B77" s="7">
        <v>41816.916666666664</v>
      </c>
      <c r="C77" s="4" t="s">
        <v>21</v>
      </c>
      <c r="D77" s="46" t="str">
        <f>Y75</f>
        <v>T4M8</v>
      </c>
      <c r="E77" s="22" t="s">
        <v>22</v>
      </c>
      <c r="F77" s="43" t="str">
        <f>Y72</f>
        <v>T1M8</v>
      </c>
      <c r="H77" s="78">
        <f ca="1" t="shared" si="7"/>
        <v>2</v>
      </c>
      <c r="I77" s="13" t="s">
        <v>23</v>
      </c>
      <c r="J77" s="77">
        <f ca="1">IF($B$117="",0,INT(RAND()*5)+INT(RAND()*3)*INT(RAND()*2))</f>
        <v>5</v>
      </c>
      <c r="K77" s="9" t="s">
        <v>24</v>
      </c>
      <c r="M77" s="93" t="str">
        <f>IF(N72&gt;0,M72,"")</f>
        <v>T4M8</v>
      </c>
      <c r="N77" s="2" t="s">
        <v>61</v>
      </c>
      <c r="P77" s="57"/>
      <c r="S77" s="49">
        <f>IF(K73=$B$116,J73,0)</f>
        <v>3</v>
      </c>
      <c r="T77" s="47"/>
      <c r="U77" s="49">
        <f>IF(K77=$B$116,H78,0)</f>
        <v>3</v>
      </c>
      <c r="V77" s="49">
        <f>IF(K76=$B$116,J76,0)</f>
        <v>1</v>
      </c>
      <c r="AD77" s="2" t="s">
        <v>30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V77" s="38"/>
      <c r="AW77" s="36"/>
    </row>
    <row r="78" spans="1:49" ht="12.75">
      <c r="A78" s="2">
        <f>A77+1</f>
        <v>48</v>
      </c>
      <c r="B78" s="7">
        <v>41816.916666666664</v>
      </c>
      <c r="C78" s="4" t="s">
        <v>41</v>
      </c>
      <c r="D78" s="44" t="str">
        <f>Y73</f>
        <v>T2M8</v>
      </c>
      <c r="E78" s="22" t="s">
        <v>22</v>
      </c>
      <c r="F78" s="45" t="str">
        <f>Y74</f>
        <v>T3M8</v>
      </c>
      <c r="H78" s="76">
        <f ca="1" t="shared" si="7"/>
        <v>3</v>
      </c>
      <c r="I78" s="13" t="s">
        <v>23</v>
      </c>
      <c r="J78" s="70">
        <f ca="1">IF($B$117="",0,INT(RAND()*5)+INT(RAND()*3)*INT(RAND()*2))</f>
        <v>4</v>
      </c>
      <c r="K78" s="9" t="s">
        <v>24</v>
      </c>
      <c r="M78" s="93" t="str">
        <f>IF(N73&gt;0,M73,"")</f>
        <v>T1M8</v>
      </c>
      <c r="N78" s="2" t="s">
        <v>62</v>
      </c>
      <c r="O78" s="58"/>
      <c r="P78" s="59"/>
      <c r="S78" s="50">
        <f>IF(K75=$B$116,J75,0)</f>
        <v>3</v>
      </c>
      <c r="T78" s="50">
        <f>IF(K77=$B$116,J78,0)</f>
        <v>4</v>
      </c>
      <c r="U78" s="47"/>
      <c r="V78" s="50">
        <f>IF(K74=$B$116,H74,0)</f>
        <v>1</v>
      </c>
      <c r="AD78" s="2" t="s">
        <v>34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V78" s="38"/>
      <c r="AW78" s="36"/>
    </row>
    <row r="79" spans="19:49" ht="12.75">
      <c r="S79" s="51">
        <f>IF(K78=$B$116,H77,0)</f>
        <v>2</v>
      </c>
      <c r="T79" s="51">
        <f>IF(K76=$B$116,H76,0)</f>
        <v>5</v>
      </c>
      <c r="U79" s="51">
        <f>IF(K74=$B$116,J74,0)</f>
        <v>6</v>
      </c>
      <c r="V79" s="47"/>
      <c r="AD79" s="2" t="s">
        <v>35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V79" s="38"/>
      <c r="AW79" s="36"/>
    </row>
    <row r="80" spans="5:49" ht="3.75" customHeight="1">
      <c r="E80" s="23"/>
      <c r="F80" s="12"/>
      <c r="G80" s="12"/>
      <c r="H80" s="2"/>
      <c r="I80" s="2"/>
      <c r="J80" s="2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V80" s="38"/>
      <c r="AW80" s="36"/>
    </row>
    <row r="81" spans="5:49" ht="3.75" customHeight="1">
      <c r="E81" s="23"/>
      <c r="F81" s="12"/>
      <c r="G81" s="12"/>
      <c r="H81" s="2"/>
      <c r="I81" s="2"/>
      <c r="J81" s="2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V81" s="38"/>
      <c r="AW81" s="36"/>
    </row>
    <row r="82" spans="3:30" ht="3.75" customHeight="1">
      <c r="C82" s="3"/>
      <c r="E82" s="3"/>
      <c r="F82" s="3"/>
      <c r="H82" s="13"/>
      <c r="I82" s="14"/>
      <c r="J82" s="13"/>
      <c r="AD82" s="6"/>
    </row>
    <row r="83" spans="2:68" s="12" customFormat="1" ht="12.75">
      <c r="B83" s="24" t="s">
        <v>63</v>
      </c>
      <c r="C83" s="30"/>
      <c r="D83" s="24"/>
      <c r="E83" s="21"/>
      <c r="F83" s="24"/>
      <c r="G83" s="24"/>
      <c r="H83" s="28"/>
      <c r="I83" s="27"/>
      <c r="J83" s="28"/>
      <c r="K83" s="96"/>
      <c r="L83" s="24"/>
      <c r="M83" s="30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30"/>
      <c r="Z83" s="24"/>
      <c r="AA83" s="24"/>
      <c r="AB83" s="24"/>
      <c r="AC83" s="24"/>
      <c r="AD83" s="97"/>
      <c r="AE83" s="29"/>
      <c r="AF83" s="24"/>
      <c r="AG83" s="24"/>
      <c r="AH83" s="24"/>
      <c r="AY83" s="24"/>
      <c r="AZ83" s="24"/>
      <c r="BA83" s="24"/>
      <c r="BB83" s="24"/>
      <c r="BC83" s="24"/>
      <c r="BD83" s="24"/>
      <c r="BE83" s="24"/>
      <c r="BF83" s="24"/>
      <c r="BG83" s="30"/>
      <c r="BH83" s="24"/>
      <c r="BI83" s="24"/>
      <c r="BJ83" s="24"/>
      <c r="BK83" s="24"/>
      <c r="BL83" s="97"/>
      <c r="BM83" s="29"/>
      <c r="BN83" s="24"/>
      <c r="BO83" s="24"/>
      <c r="BP83" s="24"/>
    </row>
    <row r="84" spans="2:68" ht="12.75">
      <c r="B84" s="3" t="s">
        <v>19</v>
      </c>
      <c r="C84" s="3" t="s">
        <v>20</v>
      </c>
      <c r="D84" s="24"/>
      <c r="E84" s="21"/>
      <c r="F84" s="24"/>
      <c r="G84" s="24"/>
      <c r="H84" s="28"/>
      <c r="I84" s="13"/>
      <c r="J84" s="28"/>
      <c r="K84" s="96"/>
      <c r="L84" s="1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/>
      <c r="Z84" s="1"/>
      <c r="AA84" s="1"/>
      <c r="AB84" s="1"/>
      <c r="AC84" s="1"/>
      <c r="AD84" s="6"/>
      <c r="AE84" s="9"/>
      <c r="AF84" s="1"/>
      <c r="AG84" s="1"/>
      <c r="AH84" s="1"/>
      <c r="AY84" s="1"/>
      <c r="AZ84" s="1"/>
      <c r="BA84" s="1"/>
      <c r="BB84" s="1"/>
      <c r="BC84" s="1"/>
      <c r="BD84" s="1"/>
      <c r="BE84" s="1"/>
      <c r="BF84" s="1"/>
      <c r="BG84" s="3"/>
      <c r="BH84" s="1"/>
      <c r="BI84" s="1"/>
      <c r="BJ84" s="1"/>
      <c r="BK84" s="1"/>
      <c r="BL84" s="6"/>
      <c r="BM84" s="9"/>
      <c r="BN84" s="1"/>
      <c r="BO84" s="1"/>
      <c r="BP84" s="1"/>
    </row>
    <row r="85" spans="1:66" ht="12.75">
      <c r="A85" s="2">
        <f>A78+1</f>
        <v>49</v>
      </c>
      <c r="B85" s="7">
        <v>41818.75</v>
      </c>
      <c r="C85" s="4" t="s">
        <v>45</v>
      </c>
      <c r="D85" s="46" t="str">
        <f>M7</f>
        <v>T4M1</v>
      </c>
      <c r="E85" s="22" t="s">
        <v>22</v>
      </c>
      <c r="F85" s="80" t="str">
        <f>M18</f>
        <v>T3M2</v>
      </c>
      <c r="G85" s="24"/>
      <c r="H85" s="78">
        <f aca="true" ca="1" t="shared" si="8" ref="H85:H92">IF($B$117="",1,IF(OR(J85&lt;1,INT(RAND()*10&lt;6)),J85+1,J85-1))</f>
        <v>3</v>
      </c>
      <c r="I85" s="28" t="s">
        <v>23</v>
      </c>
      <c r="J85" s="116">
        <f ca="1">IF($B$117="",0,INT(RAND()*5)+INT(RAND()*3)*INT(RAND()*2))</f>
        <v>4</v>
      </c>
      <c r="K85" s="96" t="s">
        <v>24</v>
      </c>
      <c r="L85" s="1"/>
      <c r="M85" s="126" t="str">
        <f aca="true" t="shared" si="9" ref="M85:M92">IF(J85="","",IF(J85=H85,"falsch!!! K.Remis",IF(H85&gt;J85,D85,F85)))</f>
        <v>T3M2</v>
      </c>
      <c r="N85" s="1" t="str">
        <f>N7</f>
        <v>1A</v>
      </c>
      <c r="O85" s="1" t="str">
        <f>N18</f>
        <v>2B</v>
      </c>
      <c r="P85" s="1" t="s">
        <v>64</v>
      </c>
      <c r="Q85" s="1"/>
      <c r="R85" s="1"/>
      <c r="S85" s="1"/>
      <c r="T85" s="1"/>
      <c r="U85" s="1"/>
      <c r="V85" s="1"/>
      <c r="W85" s="1"/>
      <c r="AD85" s="1"/>
      <c r="AE85" s="9"/>
      <c r="AF85" s="1"/>
      <c r="AG85" s="1"/>
      <c r="AH85" s="1"/>
      <c r="AX85" s="1"/>
      <c r="BD85" s="1"/>
      <c r="BE85" s="9"/>
      <c r="BF85" s="1"/>
      <c r="BG85" s="1"/>
      <c r="BN85" s="1"/>
    </row>
    <row r="86" spans="1:66" ht="12.75">
      <c r="A86" s="2">
        <f>A85+1</f>
        <v>50</v>
      </c>
      <c r="B86" s="7">
        <v>41818.916666666664</v>
      </c>
      <c r="C86" s="4" t="s">
        <v>39</v>
      </c>
      <c r="D86" s="43" t="str">
        <f>M27</f>
        <v>T4M3</v>
      </c>
      <c r="E86" s="22" t="s">
        <v>22</v>
      </c>
      <c r="F86" s="45" t="str">
        <f>M38</f>
        <v>T4M4</v>
      </c>
      <c r="G86" s="24"/>
      <c r="H86" s="69">
        <f ca="1" t="shared" si="8"/>
        <v>1</v>
      </c>
      <c r="I86" s="28" t="s">
        <v>23</v>
      </c>
      <c r="J86" s="70">
        <f ca="1">IF($B$117="",0,INT(RAND()*5)+INT(RAND()*3)*INT(RAND()*2))</f>
        <v>2</v>
      </c>
      <c r="K86" s="96" t="s">
        <v>24</v>
      </c>
      <c r="L86" s="1"/>
      <c r="M86" s="126" t="str">
        <f t="shared" si="9"/>
        <v>T4M4</v>
      </c>
      <c r="N86" s="1" t="str">
        <f>N27</f>
        <v>1C</v>
      </c>
      <c r="O86" s="1" t="str">
        <f>N38</f>
        <v>2D</v>
      </c>
      <c r="P86" s="1" t="s">
        <v>65</v>
      </c>
      <c r="Q86" s="1"/>
      <c r="R86" s="1"/>
      <c r="S86" s="1"/>
      <c r="T86" s="1"/>
      <c r="U86" s="1"/>
      <c r="V86" s="1"/>
      <c r="W86" s="1"/>
      <c r="AD86" s="1"/>
      <c r="AE86" s="9"/>
      <c r="AF86" s="1"/>
      <c r="AG86" s="1"/>
      <c r="AH86" s="1"/>
      <c r="AX86" s="1"/>
      <c r="BD86" s="1"/>
      <c r="BE86" s="9"/>
      <c r="BF86" s="1"/>
      <c r="BG86" s="1"/>
      <c r="BN86" s="1"/>
    </row>
    <row r="87" spans="1:66" ht="12.75">
      <c r="A87" s="2">
        <f aca="true" t="shared" si="10" ref="A87:A92">A86+1</f>
        <v>51</v>
      </c>
      <c r="B87" s="7">
        <v>41819.75</v>
      </c>
      <c r="C87" s="4" t="s">
        <v>26</v>
      </c>
      <c r="D87" s="88" t="str">
        <f>M17</f>
        <v>T1M2</v>
      </c>
      <c r="E87" s="22" t="s">
        <v>22</v>
      </c>
      <c r="F87" s="46" t="str">
        <f>M8</f>
        <v>T3M1</v>
      </c>
      <c r="G87" s="24"/>
      <c r="H87" s="116">
        <f ca="1" t="shared" si="8"/>
        <v>3</v>
      </c>
      <c r="I87" s="28" t="s">
        <v>23</v>
      </c>
      <c r="J87" s="67">
        <f ca="1">IF($B$117="",0,INT(RAND()*5)+INT(RAND()*3)*INT(RAND()*2))</f>
        <v>4</v>
      </c>
      <c r="K87" s="96" t="s">
        <v>24</v>
      </c>
      <c r="L87" s="1"/>
      <c r="M87" s="102" t="str">
        <f t="shared" si="9"/>
        <v>T3M1</v>
      </c>
      <c r="N87" s="1" t="str">
        <f>N17</f>
        <v>1B</v>
      </c>
      <c r="O87" s="1" t="str">
        <f>N8</f>
        <v>2A</v>
      </c>
      <c r="P87" s="1" t="s">
        <v>66</v>
      </c>
      <c r="Q87" s="1"/>
      <c r="R87" s="1"/>
      <c r="S87" s="1"/>
      <c r="T87" s="1"/>
      <c r="U87" s="1"/>
      <c r="V87" s="1"/>
      <c r="W87" s="1"/>
      <c r="AD87" s="3"/>
      <c r="AE87" s="9"/>
      <c r="AF87" s="1"/>
      <c r="AG87" s="1"/>
      <c r="AH87" s="1"/>
      <c r="AX87" s="1"/>
      <c r="BD87" s="3"/>
      <c r="BE87" s="9"/>
      <c r="BF87" s="1"/>
      <c r="BG87" s="1"/>
      <c r="BN87" s="1"/>
    </row>
    <row r="88" spans="1:66" ht="12.75">
      <c r="A88" s="2">
        <f t="shared" si="10"/>
        <v>52</v>
      </c>
      <c r="B88" s="7">
        <v>41819.916666666664</v>
      </c>
      <c r="C88" s="4" t="s">
        <v>31</v>
      </c>
      <c r="D88" s="45" t="str">
        <f>M37</f>
        <v>T3M4</v>
      </c>
      <c r="E88" s="22" t="s">
        <v>22</v>
      </c>
      <c r="F88" s="43" t="str">
        <f>M28</f>
        <v>T3M3</v>
      </c>
      <c r="G88" s="24"/>
      <c r="H88" s="74">
        <f ca="1" t="shared" si="8"/>
        <v>5</v>
      </c>
      <c r="I88" s="28" t="s">
        <v>23</v>
      </c>
      <c r="J88" s="77">
        <f ca="1">IF($B$117="",0,INT(RAND()*5)+INT(RAND()*3)*INT(RAND()*2))</f>
        <v>4</v>
      </c>
      <c r="K88" s="96" t="s">
        <v>24</v>
      </c>
      <c r="L88" s="1"/>
      <c r="M88" s="102" t="str">
        <f t="shared" si="9"/>
        <v>T3M4</v>
      </c>
      <c r="N88" s="1" t="str">
        <f>N37</f>
        <v>1D</v>
      </c>
      <c r="O88" s="1" t="str">
        <f>N28</f>
        <v>2C</v>
      </c>
      <c r="P88" s="1" t="s">
        <v>67</v>
      </c>
      <c r="Q88" s="1"/>
      <c r="R88" s="1"/>
      <c r="S88" s="1"/>
      <c r="T88" s="1"/>
      <c r="U88" s="1"/>
      <c r="V88" s="1"/>
      <c r="W88" s="1"/>
      <c r="AD88" s="3"/>
      <c r="AE88" s="9"/>
      <c r="AF88" s="1"/>
      <c r="AG88" s="1"/>
      <c r="AH88" s="1"/>
      <c r="AX88" s="1"/>
      <c r="BD88" s="3"/>
      <c r="BE88" s="9"/>
      <c r="BF88" s="1"/>
      <c r="BG88" s="1"/>
      <c r="BN88" s="1"/>
    </row>
    <row r="89" spans="1:41" ht="12.75">
      <c r="A89" s="2">
        <f t="shared" si="10"/>
        <v>53</v>
      </c>
      <c r="B89" s="7">
        <v>41820.75</v>
      </c>
      <c r="C89" s="4" t="s">
        <v>28</v>
      </c>
      <c r="D89" s="91" t="str">
        <f>M47</f>
        <v>T4M5</v>
      </c>
      <c r="E89" s="22" t="s">
        <v>22</v>
      </c>
      <c r="F89" s="82" t="str">
        <f>M58</f>
        <v>T2M6</v>
      </c>
      <c r="G89" s="24"/>
      <c r="H89" s="117">
        <f ca="1" t="shared" si="8"/>
        <v>2</v>
      </c>
      <c r="I89" s="28" t="s">
        <v>23</v>
      </c>
      <c r="J89" s="118">
        <f ca="1">IF($B$117="",0,INT(RAND()*5)+INT(RAND()*3)*INT(RAND()*2))</f>
        <v>3</v>
      </c>
      <c r="K89" s="96" t="s">
        <v>24</v>
      </c>
      <c r="L89" s="1"/>
      <c r="M89" s="107" t="str">
        <f t="shared" si="9"/>
        <v>T2M6</v>
      </c>
      <c r="N89" s="1" t="str">
        <f>N47</f>
        <v>1E</v>
      </c>
      <c r="O89" s="1" t="str">
        <f>N58</f>
        <v>2F</v>
      </c>
      <c r="P89" s="1" t="s">
        <v>68</v>
      </c>
      <c r="Q89" s="1"/>
      <c r="R89" s="1"/>
      <c r="S89" s="1"/>
      <c r="T89" s="1"/>
      <c r="U89" s="1"/>
      <c r="V89" s="1"/>
      <c r="W89" s="1"/>
      <c r="AE89" s="1"/>
      <c r="AF89" s="9"/>
      <c r="AG89" s="1"/>
      <c r="AH89" s="1"/>
      <c r="AO89" s="1"/>
    </row>
    <row r="90" spans="1:41" ht="12.75">
      <c r="A90" s="2">
        <f t="shared" si="10"/>
        <v>54</v>
      </c>
      <c r="B90" s="7">
        <v>41820.916666666664</v>
      </c>
      <c r="C90" s="4" t="s">
        <v>40</v>
      </c>
      <c r="D90" s="114" t="str">
        <f>M67</f>
        <v>T1M7</v>
      </c>
      <c r="E90" s="22" t="s">
        <v>22</v>
      </c>
      <c r="F90" s="85" t="str">
        <f>M78</f>
        <v>T1M8</v>
      </c>
      <c r="G90" s="24"/>
      <c r="H90" s="131">
        <f ca="1" t="shared" si="8"/>
        <v>1</v>
      </c>
      <c r="I90" s="28" t="s">
        <v>23</v>
      </c>
      <c r="J90" s="119">
        <f ca="1">IF($B$117="",0,INT(RAND()*5)+INT(RAND()*3)*INT(RAND()*2))</f>
        <v>0</v>
      </c>
      <c r="K90" s="96" t="s">
        <v>24</v>
      </c>
      <c r="L90" s="1"/>
      <c r="M90" s="107" t="str">
        <f t="shared" si="9"/>
        <v>T1M7</v>
      </c>
      <c r="N90" s="1" t="str">
        <f>N67</f>
        <v>1G</v>
      </c>
      <c r="O90" s="1" t="str">
        <f>N78</f>
        <v>2H</v>
      </c>
      <c r="P90" s="1" t="s">
        <v>69</v>
      </c>
      <c r="Q90" s="1"/>
      <c r="R90" s="1"/>
      <c r="S90" s="1"/>
      <c r="T90" s="1"/>
      <c r="U90" s="1"/>
      <c r="V90" s="1"/>
      <c r="W90" s="1"/>
      <c r="AE90" s="1"/>
      <c r="AF90" s="9"/>
      <c r="AG90" s="1"/>
      <c r="AH90" s="1"/>
      <c r="AO90" s="1"/>
    </row>
    <row r="91" spans="1:41" ht="12.75">
      <c r="A91" s="2">
        <f t="shared" si="10"/>
        <v>55</v>
      </c>
      <c r="B91" s="7">
        <v>41821.75</v>
      </c>
      <c r="C91" s="4" t="s">
        <v>21</v>
      </c>
      <c r="D91" s="82" t="str">
        <f>M57</f>
        <v>T4M6</v>
      </c>
      <c r="E91" s="22" t="s">
        <v>22</v>
      </c>
      <c r="F91" s="26" t="str">
        <f>M48</f>
        <v>T1M5</v>
      </c>
      <c r="G91" s="24"/>
      <c r="H91" s="120">
        <f ca="1" t="shared" si="8"/>
        <v>5</v>
      </c>
      <c r="I91" s="28" t="s">
        <v>23</v>
      </c>
      <c r="J91" s="121">
        <f ca="1">IF($B$117="",0,INT(RAND()*5)+INT(RAND()*3)*INT(RAND()*2))</f>
        <v>4</v>
      </c>
      <c r="K91" s="96" t="s">
        <v>24</v>
      </c>
      <c r="L91" s="1"/>
      <c r="M91" s="109" t="str">
        <f t="shared" si="9"/>
        <v>T4M6</v>
      </c>
      <c r="N91" s="1" t="str">
        <f>N57</f>
        <v>1F</v>
      </c>
      <c r="O91" s="1" t="str">
        <f>N48</f>
        <v>2E</v>
      </c>
      <c r="P91" s="1" t="s">
        <v>70</v>
      </c>
      <c r="Q91" s="1"/>
      <c r="R91" s="1"/>
      <c r="S91" s="1"/>
      <c r="T91" s="1"/>
      <c r="U91" s="1"/>
      <c r="V91" s="1"/>
      <c r="W91" s="1"/>
      <c r="AE91" s="3"/>
      <c r="AF91" s="9"/>
      <c r="AG91" s="1"/>
      <c r="AH91" s="1"/>
      <c r="AO91" s="1"/>
    </row>
    <row r="92" spans="1:41" ht="12.75">
      <c r="A92" s="2">
        <f t="shared" si="10"/>
        <v>56</v>
      </c>
      <c r="B92" s="7">
        <v>41821.916666666664</v>
      </c>
      <c r="C92" s="4" t="s">
        <v>37</v>
      </c>
      <c r="D92" s="93" t="str">
        <f>M77</f>
        <v>T4M8</v>
      </c>
      <c r="E92" s="22" t="s">
        <v>22</v>
      </c>
      <c r="F92" s="114" t="str">
        <f>M68</f>
        <v>T3M7</v>
      </c>
      <c r="G92" s="24"/>
      <c r="H92" s="119">
        <f ca="1" t="shared" si="8"/>
        <v>7</v>
      </c>
      <c r="I92" s="28" t="s">
        <v>23</v>
      </c>
      <c r="J92" s="132">
        <f ca="1">IF($B$117="",0,INT(RAND()*5)+INT(RAND()*3)*INT(RAND()*2))</f>
        <v>6</v>
      </c>
      <c r="K92" s="96" t="s">
        <v>24</v>
      </c>
      <c r="L92" s="1"/>
      <c r="M92" s="109" t="str">
        <f t="shared" si="9"/>
        <v>T4M8</v>
      </c>
      <c r="N92" s="1" t="str">
        <f>N77</f>
        <v>1H</v>
      </c>
      <c r="O92" s="1" t="str">
        <f>N68</f>
        <v>2G</v>
      </c>
      <c r="P92" s="1" t="s">
        <v>71</v>
      </c>
      <c r="Q92" s="1"/>
      <c r="R92" s="1"/>
      <c r="S92" s="1"/>
      <c r="T92" s="1"/>
      <c r="U92" s="1"/>
      <c r="V92" s="1"/>
      <c r="W92" s="1"/>
      <c r="AE92" s="3"/>
      <c r="AF92" s="9"/>
      <c r="AG92" s="1"/>
      <c r="AH92" s="1"/>
      <c r="AO92" s="1"/>
    </row>
    <row r="93" spans="2:41" ht="12.75">
      <c r="B93" s="1"/>
      <c r="C93" s="3"/>
      <c r="D93" s="24"/>
      <c r="E93" s="21"/>
      <c r="F93" s="24"/>
      <c r="G93" s="24"/>
      <c r="H93" s="28"/>
      <c r="I93" s="13"/>
      <c r="J93" s="28"/>
      <c r="K93" s="96"/>
      <c r="L93" s="1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/>
      <c r="Z93" s="1"/>
      <c r="AA93" s="1"/>
      <c r="AB93" s="1"/>
      <c r="AC93" s="1"/>
      <c r="AD93" s="1"/>
      <c r="AE93" s="6"/>
      <c r="AF93" s="9"/>
      <c r="AG93" s="1"/>
      <c r="AH93" s="1"/>
      <c r="AO93" s="1"/>
    </row>
    <row r="94" spans="2:41" ht="12.75">
      <c r="B94" s="98" t="s">
        <v>72</v>
      </c>
      <c r="C94" s="30"/>
      <c r="D94" s="24"/>
      <c r="E94" s="21"/>
      <c r="F94" s="24"/>
      <c r="G94" s="24"/>
      <c r="H94" s="28"/>
      <c r="I94" s="27"/>
      <c r="J94" s="28"/>
      <c r="K94" s="96"/>
      <c r="L94" s="24"/>
      <c r="M94" s="30"/>
      <c r="N94" s="24"/>
      <c r="O94" s="24"/>
      <c r="P94" s="24"/>
      <c r="Q94" s="1"/>
      <c r="R94" s="1"/>
      <c r="S94" s="1"/>
      <c r="T94" s="1"/>
      <c r="U94" s="1"/>
      <c r="V94" s="1"/>
      <c r="W94" s="1"/>
      <c r="X94" s="1"/>
      <c r="Y94" s="3"/>
      <c r="Z94" s="1"/>
      <c r="AA94" s="1"/>
      <c r="AB94" s="1"/>
      <c r="AC94" s="1"/>
      <c r="AD94" s="1"/>
      <c r="AE94" s="6"/>
      <c r="AF94" s="9"/>
      <c r="AG94" s="1"/>
      <c r="AH94" s="1"/>
      <c r="AO94" s="1"/>
    </row>
    <row r="95" spans="2:41" ht="12.75">
      <c r="B95" s="3" t="s">
        <v>19</v>
      </c>
      <c r="C95" s="3" t="s">
        <v>20</v>
      </c>
      <c r="D95" s="24"/>
      <c r="E95" s="21"/>
      <c r="F95" s="24"/>
      <c r="G95" s="24"/>
      <c r="H95" s="28"/>
      <c r="I95" s="13"/>
      <c r="J95" s="28"/>
      <c r="K95" s="96"/>
      <c r="L95" s="1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/>
      <c r="Z95" s="1"/>
      <c r="AA95" s="1"/>
      <c r="AB95" s="1"/>
      <c r="AC95" s="1"/>
      <c r="AD95" s="1"/>
      <c r="AE95" s="6"/>
      <c r="AF95" s="9"/>
      <c r="AG95" s="1"/>
      <c r="AH95" s="1"/>
      <c r="AO95" s="1"/>
    </row>
    <row r="96" spans="1:41" ht="12.75">
      <c r="A96" s="2">
        <v>58</v>
      </c>
      <c r="B96" s="7">
        <v>41824.916666666664</v>
      </c>
      <c r="C96" s="4" t="s">
        <v>26</v>
      </c>
      <c r="D96" s="127" t="str">
        <f>M85</f>
        <v>T3M2</v>
      </c>
      <c r="E96" s="22" t="s">
        <v>22</v>
      </c>
      <c r="F96" s="127" t="str">
        <f>M86</f>
        <v>T4M4</v>
      </c>
      <c r="G96" s="24"/>
      <c r="H96" s="69">
        <f ca="1">IF($B$117="",1,IF(OR(J96&lt;1,INT(RAND()*10&lt;6)),J96+1,J96-1))</f>
        <v>2</v>
      </c>
      <c r="I96" s="28" t="s">
        <v>23</v>
      </c>
      <c r="J96" s="70">
        <f ca="1">IF($B$117="",0,INT(RAND()*5)+INT(RAND()*3)*INT(RAND()*2))</f>
        <v>3</v>
      </c>
      <c r="K96" s="96" t="s">
        <v>24</v>
      </c>
      <c r="L96" s="1"/>
      <c r="M96" s="128" t="str">
        <f aca="true" t="shared" si="11" ref="M96:M104">IF(J96="","",IF(J96=H96,"falsch!!! K.Remis",IF(H96&gt;J96,D96,F96)))</f>
        <v>T4M4</v>
      </c>
      <c r="N96" s="1" t="str">
        <f>P85</f>
        <v>AF1</v>
      </c>
      <c r="O96" s="1" t="str">
        <f>P86</f>
        <v>AF2</v>
      </c>
      <c r="P96" s="2" t="s">
        <v>74</v>
      </c>
      <c r="Q96" s="1"/>
      <c r="R96" s="1"/>
      <c r="S96" s="1"/>
      <c r="T96" s="1"/>
      <c r="U96" s="1"/>
      <c r="V96" s="1"/>
      <c r="W96" s="1"/>
      <c r="X96" s="1"/>
      <c r="Y96" s="3"/>
      <c r="Z96" s="1"/>
      <c r="AA96" s="1"/>
      <c r="AB96" s="1"/>
      <c r="AC96" s="1"/>
      <c r="AD96" s="1"/>
      <c r="AE96" s="6"/>
      <c r="AF96" s="9"/>
      <c r="AG96" s="1"/>
      <c r="AH96" s="1"/>
      <c r="AO96" s="1"/>
    </row>
    <row r="97" spans="1:41" ht="12.75">
      <c r="A97" s="2">
        <v>57</v>
      </c>
      <c r="B97" s="7">
        <v>41824.75</v>
      </c>
      <c r="C97" s="4" t="s">
        <v>39</v>
      </c>
      <c r="D97" s="103" t="str">
        <f>M89</f>
        <v>T2M6</v>
      </c>
      <c r="E97" s="99" t="s">
        <v>22</v>
      </c>
      <c r="F97" s="103" t="str">
        <f>M90</f>
        <v>T1M7</v>
      </c>
      <c r="G97" s="24"/>
      <c r="H97" s="78">
        <f ca="1">IF($B$117="",1,IF(OR(J97&lt;1,INT(RAND()*10&lt;6)),J97+1,J97-1))</f>
        <v>3</v>
      </c>
      <c r="I97" s="28" t="s">
        <v>23</v>
      </c>
      <c r="J97" s="116">
        <f ca="1">IF($B$117="",0,INT(RAND()*5)+INT(RAND()*3)*INT(RAND()*2))</f>
        <v>2</v>
      </c>
      <c r="K97" s="96" t="s">
        <v>24</v>
      </c>
      <c r="L97" s="1"/>
      <c r="M97" s="104" t="str">
        <f t="shared" si="11"/>
        <v>T2M6</v>
      </c>
      <c r="N97" s="1" t="str">
        <f>P89</f>
        <v>AF5</v>
      </c>
      <c r="O97" s="1" t="str">
        <f>P90</f>
        <v>AF6</v>
      </c>
      <c r="P97" s="2" t="s">
        <v>73</v>
      </c>
      <c r="Q97" s="1"/>
      <c r="R97" s="1"/>
      <c r="S97" s="1"/>
      <c r="T97" s="1"/>
      <c r="U97" s="1"/>
      <c r="V97" s="1"/>
      <c r="W97" s="1"/>
      <c r="X97" s="1"/>
      <c r="Y97" s="3"/>
      <c r="Z97" s="1"/>
      <c r="AA97" s="1"/>
      <c r="AB97" s="1"/>
      <c r="AC97" s="1"/>
      <c r="AD97" s="1"/>
      <c r="AE97" s="6"/>
      <c r="AF97" s="9"/>
      <c r="AG97" s="1"/>
      <c r="AH97" s="1"/>
      <c r="AO97" s="1"/>
    </row>
    <row r="98" spans="1:41" ht="12.75">
      <c r="A98" s="125">
        <v>60</v>
      </c>
      <c r="B98" s="7">
        <v>41825.916666666664</v>
      </c>
      <c r="C98" s="4" t="s">
        <v>37</v>
      </c>
      <c r="D98" s="100" t="str">
        <f>M87</f>
        <v>T3M1</v>
      </c>
      <c r="E98" s="22" t="s">
        <v>22</v>
      </c>
      <c r="F98" s="100" t="str">
        <f>M88</f>
        <v>T3M4</v>
      </c>
      <c r="G98" s="24"/>
      <c r="H98" s="74">
        <f ca="1">IF($B$117="",1,IF(OR(J98&lt;1,INT(RAND()*10&lt;6)),J98+1,J98-1))</f>
        <v>2</v>
      </c>
      <c r="I98" s="28" t="s">
        <v>23</v>
      </c>
      <c r="J98" s="77">
        <f ca="1">IF($B$117="",0,INT(RAND()*5)+INT(RAND()*3)*INT(RAND()*2))</f>
        <v>3</v>
      </c>
      <c r="K98" s="96" t="s">
        <v>24</v>
      </c>
      <c r="L98" s="1"/>
      <c r="M98" s="101" t="str">
        <f t="shared" si="11"/>
        <v>T3M4</v>
      </c>
      <c r="N98" s="1" t="str">
        <f>P87</f>
        <v>AF3</v>
      </c>
      <c r="O98" s="1" t="str">
        <f>P88</f>
        <v>AF4</v>
      </c>
      <c r="P98" s="1" t="s">
        <v>76</v>
      </c>
      <c r="Q98" s="1"/>
      <c r="R98" s="1"/>
      <c r="S98" s="1"/>
      <c r="T98" s="1"/>
      <c r="U98" s="1"/>
      <c r="V98" s="1"/>
      <c r="W98" s="1"/>
      <c r="X98" s="1"/>
      <c r="Y98" s="3"/>
      <c r="Z98" s="1"/>
      <c r="AA98" s="1"/>
      <c r="AB98" s="1"/>
      <c r="AC98" s="1"/>
      <c r="AD98" s="1"/>
      <c r="AE98" s="6"/>
      <c r="AF98" s="9"/>
      <c r="AG98" s="1"/>
      <c r="AH98" s="1"/>
      <c r="AO98" s="1"/>
    </row>
    <row r="99" spans="1:41" ht="12.75">
      <c r="A99" s="2">
        <v>59</v>
      </c>
      <c r="B99" s="7">
        <v>41825.75</v>
      </c>
      <c r="C99" s="4" t="s">
        <v>28</v>
      </c>
      <c r="D99" s="105" t="str">
        <f>M91</f>
        <v>T4M6</v>
      </c>
      <c r="E99" s="22" t="s">
        <v>22</v>
      </c>
      <c r="F99" s="105" t="str">
        <f>M92</f>
        <v>T4M8</v>
      </c>
      <c r="G99" s="24"/>
      <c r="H99" s="116">
        <f ca="1">IF($B$117="",1,IF(OR(J99&lt;1,INT(RAND()*10&lt;6)),J99+1,J99-1))</f>
        <v>1</v>
      </c>
      <c r="I99" s="28" t="s">
        <v>23</v>
      </c>
      <c r="J99" s="67">
        <f ca="1">IF($B$117="",0,INT(RAND()*5)+INT(RAND()*3)*INT(RAND()*2))</f>
        <v>2</v>
      </c>
      <c r="K99" s="96" t="s">
        <v>24</v>
      </c>
      <c r="L99" s="1"/>
      <c r="M99" s="106" t="str">
        <f t="shared" si="11"/>
        <v>T4M8</v>
      </c>
      <c r="N99" s="1" t="str">
        <f>P91</f>
        <v>AF7</v>
      </c>
      <c r="O99" s="1" t="str">
        <f>P92</f>
        <v>AF8</v>
      </c>
      <c r="P99" s="1" t="s">
        <v>75</v>
      </c>
      <c r="Q99" s="1"/>
      <c r="R99" s="1"/>
      <c r="S99" s="1"/>
      <c r="T99" s="1"/>
      <c r="U99" s="1"/>
      <c r="V99" s="1"/>
      <c r="W99" s="1"/>
      <c r="X99" s="1"/>
      <c r="Y99" s="3"/>
      <c r="Z99" s="1"/>
      <c r="AA99" s="1"/>
      <c r="AB99" s="1"/>
      <c r="AC99" s="1"/>
      <c r="AD99" s="1"/>
      <c r="AE99" s="6"/>
      <c r="AF99" s="9"/>
      <c r="AG99" s="1"/>
      <c r="AH99" s="1"/>
      <c r="AO99" s="1"/>
    </row>
    <row r="100" spans="17:41" ht="12.75">
      <c r="Q100" s="1"/>
      <c r="R100" s="1"/>
      <c r="S100" s="1"/>
      <c r="T100" s="1"/>
      <c r="U100" s="1"/>
      <c r="V100" s="1"/>
      <c r="W100" s="1"/>
      <c r="X100" s="1"/>
      <c r="Y100" s="3"/>
      <c r="Z100" s="1"/>
      <c r="AA100" s="1"/>
      <c r="AB100" s="1"/>
      <c r="AC100" s="1"/>
      <c r="AD100" s="1"/>
      <c r="AE100" s="6"/>
      <c r="AF100" s="9"/>
      <c r="AG100" s="1"/>
      <c r="AH100" s="1"/>
      <c r="AO100" s="1"/>
    </row>
    <row r="101" spans="2:41" ht="12.75">
      <c r="B101" s="108" t="s">
        <v>77</v>
      </c>
      <c r="C101" s="30"/>
      <c r="D101" s="24"/>
      <c r="E101" s="21"/>
      <c r="F101" s="24"/>
      <c r="G101" s="24"/>
      <c r="H101" s="28"/>
      <c r="I101" s="27"/>
      <c r="J101" s="28"/>
      <c r="K101" s="96"/>
      <c r="L101" s="24"/>
      <c r="M101" s="30"/>
      <c r="N101" s="24"/>
      <c r="O101" s="24"/>
      <c r="P101" s="24"/>
      <c r="Q101" s="1"/>
      <c r="R101" s="1"/>
      <c r="S101" s="1"/>
      <c r="T101" s="1"/>
      <c r="U101" s="1"/>
      <c r="V101" s="1"/>
      <c r="W101" s="1"/>
      <c r="X101" s="1"/>
      <c r="Y101" s="3"/>
      <c r="Z101" s="1"/>
      <c r="AA101" s="1"/>
      <c r="AB101" s="1"/>
      <c r="AC101" s="1"/>
      <c r="AD101" s="1"/>
      <c r="AE101" s="6"/>
      <c r="AF101" s="9"/>
      <c r="AG101" s="1"/>
      <c r="AH101" s="1"/>
      <c r="AO101" s="1"/>
    </row>
    <row r="102" spans="2:41" ht="12.75">
      <c r="B102" s="3" t="s">
        <v>19</v>
      </c>
      <c r="C102" s="3" t="s">
        <v>20</v>
      </c>
      <c r="D102" s="24"/>
      <c r="E102" s="21"/>
      <c r="F102" s="24"/>
      <c r="G102" s="24"/>
      <c r="H102" s="28"/>
      <c r="I102" s="13"/>
      <c r="J102" s="28"/>
      <c r="K102" s="96"/>
      <c r="L102" s="1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"/>
      <c r="Z102" s="1"/>
      <c r="AA102" s="1"/>
      <c r="AB102" s="1"/>
      <c r="AC102" s="1"/>
      <c r="AD102" s="1"/>
      <c r="AE102" s="6"/>
      <c r="AF102" s="9"/>
      <c r="AG102" s="1"/>
      <c r="AH102" s="1"/>
      <c r="AO102" s="1"/>
    </row>
    <row r="103" spans="1:41" ht="12.75">
      <c r="A103" s="2">
        <v>61</v>
      </c>
      <c r="B103" s="7">
        <v>41828.916666666664</v>
      </c>
      <c r="C103" s="4" t="s">
        <v>45</v>
      </c>
      <c r="D103" s="129" t="str">
        <f>M96</f>
        <v>T4M4</v>
      </c>
      <c r="E103" s="30" t="s">
        <v>22</v>
      </c>
      <c r="F103" s="110" t="str">
        <f>M97</f>
        <v>T2M6</v>
      </c>
      <c r="G103" s="24"/>
      <c r="H103" s="78">
        <f ca="1">IF($B$117="",1,IF(OR(J103&lt;1,INT(RAND()*10&lt;6)),J103+1,J103-1))</f>
        <v>5</v>
      </c>
      <c r="I103" s="28" t="s">
        <v>23</v>
      </c>
      <c r="J103" s="116">
        <f ca="1">IF($B$117="",0,INT(RAND()*5)+INT(RAND()*3)*INT(RAND()*2))</f>
        <v>4</v>
      </c>
      <c r="K103" s="96" t="s">
        <v>24</v>
      </c>
      <c r="L103" s="1"/>
      <c r="M103" s="130" t="str">
        <f t="shared" si="11"/>
        <v>T4M4</v>
      </c>
      <c r="N103" s="1" t="s">
        <v>74</v>
      </c>
      <c r="O103" s="1" t="s">
        <v>73</v>
      </c>
      <c r="P103" s="1" t="s">
        <v>78</v>
      </c>
      <c r="Q103" s="1"/>
      <c r="R103" s="1"/>
      <c r="S103" s="1"/>
      <c r="T103" s="1"/>
      <c r="U103" s="1"/>
      <c r="V103" s="1"/>
      <c r="W103" s="1"/>
      <c r="X103" s="1"/>
      <c r="Y103" s="3"/>
      <c r="Z103" s="1"/>
      <c r="AA103" s="1"/>
      <c r="AB103" s="1"/>
      <c r="AC103" s="1"/>
      <c r="AD103" s="1"/>
      <c r="AE103" s="6"/>
      <c r="AF103" s="9"/>
      <c r="AG103" s="1"/>
      <c r="AH103" s="1"/>
      <c r="AO103" s="1"/>
    </row>
    <row r="104" spans="1:41" ht="12.75">
      <c r="A104" s="2">
        <v>62</v>
      </c>
      <c r="B104" s="7">
        <v>41829.916666666664</v>
      </c>
      <c r="C104" s="4" t="s">
        <v>21</v>
      </c>
      <c r="D104" s="26" t="str">
        <f>M98</f>
        <v>T3M4</v>
      </c>
      <c r="E104" s="30" t="s">
        <v>22</v>
      </c>
      <c r="F104" s="111" t="str">
        <f>M99</f>
        <v>T4M8</v>
      </c>
      <c r="G104" s="24"/>
      <c r="H104" s="69">
        <f ca="1">IF($B$117="",1,IF(OR(J104&lt;1,INT(RAND()*10&lt;6)),J104+1,J104-1))</f>
        <v>5</v>
      </c>
      <c r="I104" s="28" t="s">
        <v>23</v>
      </c>
      <c r="J104" s="70">
        <f ca="1">IF($B$117="",0,INT(RAND()*5)+INT(RAND()*3)*INT(RAND()*2))</f>
        <v>4</v>
      </c>
      <c r="K104" s="96" t="s">
        <v>24</v>
      </c>
      <c r="L104" s="1"/>
      <c r="M104" s="130" t="str">
        <f t="shared" si="11"/>
        <v>T3M4</v>
      </c>
      <c r="N104" s="1" t="s">
        <v>76</v>
      </c>
      <c r="O104" s="1" t="s">
        <v>75</v>
      </c>
      <c r="P104" s="1" t="s">
        <v>79</v>
      </c>
      <c r="Q104" s="1"/>
      <c r="R104" s="1"/>
      <c r="S104" s="1"/>
      <c r="T104" s="1"/>
      <c r="U104" s="1"/>
      <c r="V104" s="1"/>
      <c r="W104" s="1"/>
      <c r="X104" s="1"/>
      <c r="Y104" s="3"/>
      <c r="Z104" s="1"/>
      <c r="AA104" s="1"/>
      <c r="AB104" s="1"/>
      <c r="AC104" s="1"/>
      <c r="AD104" s="1"/>
      <c r="AE104" s="6"/>
      <c r="AF104" s="9"/>
      <c r="AG104" s="1"/>
      <c r="AH104" s="1"/>
      <c r="AO104" s="1"/>
    </row>
    <row r="105" spans="2:41" ht="12.75">
      <c r="B105" s="1"/>
      <c r="C105" s="3"/>
      <c r="D105" s="24"/>
      <c r="E105" s="21"/>
      <c r="F105" s="24"/>
      <c r="G105" s="24"/>
      <c r="H105" s="28"/>
      <c r="I105" s="13"/>
      <c r="J105" s="28"/>
      <c r="K105" s="96"/>
      <c r="L105" s="1"/>
      <c r="M105" s="112" t="str">
        <f>IF(D103=M103,F103,D103)</f>
        <v>T2M6</v>
      </c>
      <c r="N105" s="1"/>
      <c r="O105" s="1"/>
      <c r="P105" s="1" t="s">
        <v>80</v>
      </c>
      <c r="Q105" s="1"/>
      <c r="R105" s="1"/>
      <c r="S105" s="1"/>
      <c r="T105" s="1"/>
      <c r="U105" s="1"/>
      <c r="V105" s="1"/>
      <c r="W105" s="1"/>
      <c r="X105" s="1"/>
      <c r="Y105" s="3"/>
      <c r="Z105" s="1"/>
      <c r="AA105" s="1"/>
      <c r="AB105" s="1"/>
      <c r="AC105" s="1"/>
      <c r="AD105" s="1"/>
      <c r="AE105" s="6"/>
      <c r="AF105" s="9"/>
      <c r="AG105" s="1"/>
      <c r="AH105" s="1"/>
      <c r="AO105" s="1"/>
    </row>
    <row r="106" spans="2:32" ht="12.75">
      <c r="B106" s="113" t="s">
        <v>81</v>
      </c>
      <c r="C106" s="3"/>
      <c r="D106" s="12"/>
      <c r="E106" s="23"/>
      <c r="F106" s="12"/>
      <c r="G106" s="12"/>
      <c r="H106" s="34"/>
      <c r="J106" s="34"/>
      <c r="K106" s="96"/>
      <c r="M106" s="112" t="str">
        <f>IF(D104=M104,F104,D104)</f>
        <v>T4M8</v>
      </c>
      <c r="P106" s="1" t="s">
        <v>82</v>
      </c>
      <c r="AE106" s="3"/>
      <c r="AF106" s="10"/>
    </row>
    <row r="107" spans="2:41" ht="12.75">
      <c r="B107" s="3" t="s">
        <v>19</v>
      </c>
      <c r="C107" s="3" t="s">
        <v>20</v>
      </c>
      <c r="D107" s="12"/>
      <c r="E107" s="23"/>
      <c r="F107" s="12"/>
      <c r="G107" s="12"/>
      <c r="H107" s="34"/>
      <c r="J107" s="124"/>
      <c r="K107" s="96"/>
      <c r="M107" s="2"/>
      <c r="P107" s="1"/>
      <c r="Q107" s="1"/>
      <c r="R107" s="1"/>
      <c r="S107" s="1"/>
      <c r="T107" s="1"/>
      <c r="U107" s="1"/>
      <c r="V107" s="1"/>
      <c r="W107" s="1"/>
      <c r="AE107" s="1"/>
      <c r="AF107" s="9"/>
      <c r="AG107" s="1"/>
      <c r="AH107" s="1"/>
      <c r="AO107" s="1"/>
    </row>
    <row r="108" spans="1:41" ht="12.75">
      <c r="A108" s="2">
        <v>63</v>
      </c>
      <c r="B108" s="7">
        <v>41832.916666666664</v>
      </c>
      <c r="C108" s="4" t="s">
        <v>28</v>
      </c>
      <c r="D108" s="32" t="str">
        <f>M105</f>
        <v>T2M6</v>
      </c>
      <c r="E108" s="30" t="s">
        <v>22</v>
      </c>
      <c r="F108" s="32" t="str">
        <f>M106</f>
        <v>T4M8</v>
      </c>
      <c r="G108" s="24"/>
      <c r="H108" s="69">
        <f ca="1">IF($B$117="",1,IF(OR(J108&lt;1,INT(RAND()*10&lt;6)),J108+1,J108-1))</f>
        <v>2</v>
      </c>
      <c r="I108" s="28" t="s">
        <v>23</v>
      </c>
      <c r="J108" s="70">
        <f ca="1">IF($B$117="",0,INT(RAND()*5)+INT(RAND()*3)*INT(RAND()*2))</f>
        <v>1</v>
      </c>
      <c r="K108" s="96" t="s">
        <v>24</v>
      </c>
      <c r="L108" s="1"/>
      <c r="M108" s="3" t="str">
        <f>IF(J108="","",IF(J108=H108,"falsch!!! K.Remis",IF(H108&gt;J108,D108,F108)))</f>
        <v>T2M6</v>
      </c>
      <c r="N108" s="1" t="str">
        <f>P105</f>
        <v>HF1</v>
      </c>
      <c r="O108" s="1" t="str">
        <f>P106</f>
        <v>HF2</v>
      </c>
      <c r="Q108" s="1"/>
      <c r="R108" s="1"/>
      <c r="S108" s="1"/>
      <c r="T108" s="1"/>
      <c r="U108" s="1"/>
      <c r="V108" s="1"/>
      <c r="W108" s="1"/>
      <c r="AE108" s="1"/>
      <c r="AF108" s="9"/>
      <c r="AG108" s="1"/>
      <c r="AH108" s="1"/>
      <c r="AO108" s="1"/>
    </row>
    <row r="109" spans="4:41" ht="12.75">
      <c r="D109" s="12"/>
      <c r="E109" s="23"/>
      <c r="F109" s="12"/>
      <c r="G109" s="12"/>
      <c r="H109" s="34"/>
      <c r="J109" s="34"/>
      <c r="K109" s="96"/>
      <c r="M109" s="2"/>
      <c r="Q109" s="1"/>
      <c r="R109" s="1"/>
      <c r="S109" s="1"/>
      <c r="T109" s="1"/>
      <c r="U109" s="1"/>
      <c r="V109" s="1"/>
      <c r="W109" s="1"/>
      <c r="AE109" s="1"/>
      <c r="AF109" s="9"/>
      <c r="AG109" s="1"/>
      <c r="AH109" s="1"/>
      <c r="AO109" s="1"/>
    </row>
    <row r="110" spans="2:32" ht="12.75">
      <c r="B110" s="113" t="s">
        <v>83</v>
      </c>
      <c r="C110" s="3"/>
      <c r="D110" s="12"/>
      <c r="E110" s="23"/>
      <c r="F110" s="12"/>
      <c r="G110" s="12"/>
      <c r="H110" s="34"/>
      <c r="J110" s="34"/>
      <c r="K110" s="96"/>
      <c r="M110" s="2"/>
      <c r="P110" s="1"/>
      <c r="AE110" s="3"/>
      <c r="AF110" s="10"/>
    </row>
    <row r="111" spans="2:41" ht="12.75">
      <c r="B111" s="3" t="s">
        <v>19</v>
      </c>
      <c r="C111" s="3" t="s">
        <v>20</v>
      </c>
      <c r="D111" s="12"/>
      <c r="E111" s="23"/>
      <c r="F111" s="12"/>
      <c r="G111" s="12"/>
      <c r="H111" s="34"/>
      <c r="J111" s="124"/>
      <c r="K111" s="96"/>
      <c r="M111" s="2"/>
      <c r="P111" s="1"/>
      <c r="Q111" s="1"/>
      <c r="R111" s="1"/>
      <c r="S111" s="1"/>
      <c r="T111" s="1"/>
      <c r="U111" s="1"/>
      <c r="V111" s="1"/>
      <c r="W111" s="1"/>
      <c r="AE111" s="1"/>
      <c r="AF111" s="9"/>
      <c r="AG111" s="1"/>
      <c r="AH111" s="1"/>
      <c r="AO111" s="1"/>
    </row>
    <row r="112" spans="1:41" ht="12.75">
      <c r="A112" s="2">
        <v>64</v>
      </c>
      <c r="B112" s="7">
        <v>41833.875</v>
      </c>
      <c r="C112" s="4" t="s">
        <v>39</v>
      </c>
      <c r="D112" s="83" t="str">
        <f>M103</f>
        <v>T4M4</v>
      </c>
      <c r="E112" s="30" t="s">
        <v>22</v>
      </c>
      <c r="F112" s="83" t="str">
        <f>M104</f>
        <v>T3M4</v>
      </c>
      <c r="G112" s="24"/>
      <c r="H112" s="69">
        <f ca="1">IF($B$117="",1,IF(OR(J112&lt;1,INT(RAND()*10&lt;6)),J112+1,J112-1))</f>
        <v>3</v>
      </c>
      <c r="I112" s="28" t="s">
        <v>23</v>
      </c>
      <c r="J112" s="70">
        <f ca="1">IF($B$117="",0,INT(RAND()*5)+INT(RAND()*3)*INT(RAND()*2))</f>
        <v>2</v>
      </c>
      <c r="K112" s="96" t="s">
        <v>24</v>
      </c>
      <c r="L112" s="1"/>
      <c r="M112" s="115" t="str">
        <f>IF(J112="","",IF(J112=H112,"falsch!!! K.Remis",IF(H112&gt;J112,D112,F112)))</f>
        <v>T4M4</v>
      </c>
      <c r="N112" s="1" t="str">
        <f>P103</f>
        <v>F1</v>
      </c>
      <c r="O112" s="1" t="str">
        <f>P104</f>
        <v>F2</v>
      </c>
      <c r="Q112" s="1"/>
      <c r="R112" s="1"/>
      <c r="S112" s="1"/>
      <c r="T112" s="1"/>
      <c r="U112" s="1"/>
      <c r="V112" s="1"/>
      <c r="W112" s="1"/>
      <c r="AE112" s="1"/>
      <c r="AF112" s="9"/>
      <c r="AG112" s="1"/>
      <c r="AH112" s="1"/>
      <c r="AO112" s="1"/>
    </row>
    <row r="113" spans="2:41" ht="12.75">
      <c r="B113" s="7"/>
      <c r="C113" s="4"/>
      <c r="D113" s="12"/>
      <c r="E113" s="12"/>
      <c r="F113" s="12"/>
      <c r="G113" s="24"/>
      <c r="H113" s="122"/>
      <c r="I113" s="28"/>
      <c r="J113" s="122"/>
      <c r="K113" s="96"/>
      <c r="L113" s="1"/>
      <c r="M113" s="115"/>
      <c r="N113" s="1"/>
      <c r="O113" s="1"/>
      <c r="Q113" s="1"/>
      <c r="R113" s="1"/>
      <c r="S113" s="1"/>
      <c r="T113" s="1"/>
      <c r="U113" s="1"/>
      <c r="V113" s="1"/>
      <c r="W113" s="1"/>
      <c r="AE113" s="1"/>
      <c r="AF113" s="9"/>
      <c r="AG113" s="1"/>
      <c r="AH113" s="1"/>
      <c r="AO113" s="1"/>
    </row>
    <row r="114" spans="2:31" ht="12.75">
      <c r="B114" s="1"/>
      <c r="C114" s="3"/>
      <c r="D114" s="1"/>
      <c r="E114" s="1"/>
      <c r="F114" s="1"/>
      <c r="G114" s="1"/>
      <c r="H114" s="13"/>
      <c r="I114" s="14"/>
      <c r="J114" s="13"/>
      <c r="L114" s="1"/>
      <c r="N114" s="1"/>
      <c r="O114" s="1"/>
      <c r="P114" s="1"/>
      <c r="Q114" s="1"/>
      <c r="R114" s="1"/>
      <c r="S114" s="1"/>
      <c r="T114" s="1"/>
      <c r="U114" s="1"/>
      <c r="V114" s="1"/>
      <c r="X114" s="1"/>
      <c r="Y114" s="3"/>
      <c r="Z114" s="1"/>
      <c r="AA114" s="1"/>
      <c r="AB114" s="1"/>
      <c r="AC114" s="1"/>
      <c r="AE114" s="2"/>
    </row>
    <row r="115" spans="3:31" ht="13.5" thickBot="1">
      <c r="C115" s="3"/>
      <c r="D115" s="3"/>
      <c r="E115" s="3"/>
      <c r="F115" s="3"/>
      <c r="H115" s="142"/>
      <c r="AE115" s="2"/>
    </row>
    <row r="116" spans="1:30" ht="14.25" thickBot="1" thickTop="1">
      <c r="A116" s="136"/>
      <c r="B116" s="16" t="s">
        <v>24</v>
      </c>
      <c r="C116" s="1" t="s">
        <v>85</v>
      </c>
      <c r="D116" s="3"/>
      <c r="E116" s="3"/>
      <c r="F116" s="3"/>
      <c r="G116" s="136"/>
      <c r="H116" s="144"/>
      <c r="AD116" s="3"/>
    </row>
    <row r="117" spans="1:31" ht="14.25" thickBot="1" thickTop="1">
      <c r="A117" s="136"/>
      <c r="B117" s="16" t="s">
        <v>146</v>
      </c>
      <c r="C117" s="1" t="s">
        <v>148</v>
      </c>
      <c r="E117" s="3"/>
      <c r="F117" s="3"/>
      <c r="AD117" s="3"/>
      <c r="AE117" s="2"/>
    </row>
    <row r="118" spans="1:31" ht="14.25" thickBot="1" thickTop="1">
      <c r="A118" s="136"/>
      <c r="B118" s="145">
        <f ca="1">IF($B$117="",1,INT(RAND()*5)+INT(RAND()*3)*INT(RAND()*2))</f>
        <v>5</v>
      </c>
      <c r="C118" s="1" t="s">
        <v>84</v>
      </c>
      <c r="D118" s="1" t="s">
        <v>85</v>
      </c>
      <c r="E118" s="3"/>
      <c r="F118" s="3"/>
      <c r="AD118" s="3"/>
      <c r="AE118" s="2"/>
    </row>
    <row r="119" spans="2:32" s="1" customFormat="1" ht="14.25" thickBot="1" thickTop="1">
      <c r="B119" s="137"/>
      <c r="C119" s="1" t="s">
        <v>147</v>
      </c>
      <c r="D119" s="1" t="s">
        <v>2</v>
      </c>
      <c r="H119" s="14"/>
      <c r="I119" s="14"/>
      <c r="J119" s="14"/>
      <c r="K119" s="9"/>
      <c r="M119" s="11"/>
      <c r="AF119" s="2"/>
    </row>
    <row r="120" ht="13.5" thickTop="1"/>
    <row r="123" spans="2:32" s="19" customFormat="1" ht="12.75">
      <c r="B123" s="17" t="s">
        <v>86</v>
      </c>
      <c r="C123" s="21" t="s">
        <v>8</v>
      </c>
      <c r="D123" s="22" t="s">
        <v>87</v>
      </c>
      <c r="E123" s="23"/>
      <c r="F123" s="21" t="s">
        <v>4</v>
      </c>
      <c r="G123" s="18"/>
      <c r="H123" s="18"/>
      <c r="I123" s="18"/>
      <c r="J123" s="18"/>
      <c r="K123" s="18"/>
      <c r="M123" s="94" t="s">
        <v>88</v>
      </c>
      <c r="P123" s="18"/>
      <c r="Q123" s="18"/>
      <c r="R123" s="18"/>
      <c r="S123" s="18"/>
      <c r="T123" s="20"/>
      <c r="U123" s="18"/>
      <c r="AD123" s="2"/>
      <c r="AE123" s="10"/>
      <c r="AF123" s="2"/>
    </row>
    <row r="124" spans="2:21" ht="12.75">
      <c r="B124" s="2" t="str">
        <f>VLOOKUP(1,C$124:D$131,2,FALSE)</f>
        <v>T1M1</v>
      </c>
      <c r="C124" s="1">
        <f aca="true" t="shared" si="12" ref="C124:C131">RANK(F124,$F$124:$F$131)</f>
        <v>1</v>
      </c>
      <c r="D124" s="3" t="str">
        <f>IF(B$119="","T1M1",M124)</f>
        <v>T1M1</v>
      </c>
      <c r="E124" s="2">
        <v>8</v>
      </c>
      <c r="F124" s="8">
        <f>IF(B$119="",8,1000000)</f>
        <v>8</v>
      </c>
      <c r="H124" s="1"/>
      <c r="I124" s="1"/>
      <c r="J124" s="1"/>
      <c r="K124" s="1"/>
      <c r="M124" s="11" t="s">
        <v>89</v>
      </c>
      <c r="P124" s="1"/>
      <c r="Q124" s="1"/>
      <c r="R124" s="1"/>
      <c r="S124" s="6"/>
      <c r="T124" s="1"/>
      <c r="U124" s="1"/>
    </row>
    <row r="125" spans="2:21" ht="12.75">
      <c r="B125" s="2" t="str">
        <f>VLOOKUP(2,C$124:D$131,2,FALSE)</f>
        <v>T1M2</v>
      </c>
      <c r="C125" s="1">
        <f t="shared" si="12"/>
        <v>2</v>
      </c>
      <c r="D125" s="3" t="str">
        <f>IF(B$119="","T1M2",M125)</f>
        <v>T1M2</v>
      </c>
      <c r="E125" s="2">
        <v>7</v>
      </c>
      <c r="F125" s="8">
        <f ca="1">IF(B$119="",7,INT(RAND()*1000000))</f>
        <v>7</v>
      </c>
      <c r="H125" s="1"/>
      <c r="I125" s="1"/>
      <c r="J125" s="1"/>
      <c r="K125" s="1"/>
      <c r="M125" s="11" t="s">
        <v>90</v>
      </c>
      <c r="P125" s="1"/>
      <c r="Q125" s="1"/>
      <c r="R125" s="1"/>
      <c r="S125" s="6"/>
      <c r="T125" s="1"/>
      <c r="U125" s="1"/>
    </row>
    <row r="126" spans="2:21" ht="12.75">
      <c r="B126" s="2" t="str">
        <f>VLOOKUP(3,C$124:D$131,2,FALSE)</f>
        <v>T1M3</v>
      </c>
      <c r="C126" s="1">
        <f t="shared" si="12"/>
        <v>3</v>
      </c>
      <c r="D126" s="3" t="str">
        <f>IF(B$119="","T1M3",M126)</f>
        <v>T1M3</v>
      </c>
      <c r="E126" s="2">
        <v>6</v>
      </c>
      <c r="F126" s="8">
        <f ca="1">IF(B$119="",6,INT(RAND()*1000000))</f>
        <v>6</v>
      </c>
      <c r="H126" s="1"/>
      <c r="I126" s="1"/>
      <c r="J126" s="1"/>
      <c r="K126" s="1"/>
      <c r="M126" s="11" t="s">
        <v>91</v>
      </c>
      <c r="P126" s="1"/>
      <c r="Q126" s="1"/>
      <c r="R126" s="1"/>
      <c r="S126" s="6"/>
      <c r="T126" s="1"/>
      <c r="U126" s="1"/>
    </row>
    <row r="127" spans="2:21" ht="12.75">
      <c r="B127" s="2" t="str">
        <f>VLOOKUP(4,C$124:D$131,2,FALSE)</f>
        <v>T1M4</v>
      </c>
      <c r="C127" s="1">
        <f t="shared" si="12"/>
        <v>4</v>
      </c>
      <c r="D127" s="3" t="str">
        <f>IF(B$119="","T1M4",M127)</f>
        <v>T1M4</v>
      </c>
      <c r="E127" s="2">
        <v>5</v>
      </c>
      <c r="F127" s="8">
        <f ca="1">IF(B$119="",5,INT(RAND()*1000000))</f>
        <v>5</v>
      </c>
      <c r="H127" s="1"/>
      <c r="I127" s="1"/>
      <c r="J127" s="1"/>
      <c r="K127" s="1"/>
      <c r="M127" s="11" t="s">
        <v>92</v>
      </c>
      <c r="P127" s="1"/>
      <c r="Q127" s="1"/>
      <c r="R127" s="1"/>
      <c r="S127" s="6"/>
      <c r="T127" s="1"/>
      <c r="U127" s="1"/>
    </row>
    <row r="128" spans="2:21" ht="12.75">
      <c r="B128" s="2" t="str">
        <f>VLOOKUP(5,C$124:D$131,2,FALSE)</f>
        <v>T1M5</v>
      </c>
      <c r="C128" s="1">
        <f t="shared" si="12"/>
        <v>5</v>
      </c>
      <c r="D128" s="3" t="str">
        <f>IF(B$119="","T1M5",M128)</f>
        <v>T1M5</v>
      </c>
      <c r="E128" s="2">
        <v>4</v>
      </c>
      <c r="F128" s="8">
        <f ca="1">IF(B$119="",4,INT(RAND()*1000000))</f>
        <v>4</v>
      </c>
      <c r="H128" s="1"/>
      <c r="I128" s="1"/>
      <c r="J128" s="1"/>
      <c r="K128" s="1"/>
      <c r="M128" s="11" t="s">
        <v>93</v>
      </c>
      <c r="P128" s="1"/>
      <c r="Q128" s="1"/>
      <c r="R128" s="1"/>
      <c r="S128" s="6"/>
      <c r="T128" s="1"/>
      <c r="U128" s="1"/>
    </row>
    <row r="129" spans="2:21" ht="12.75">
      <c r="B129" s="2" t="str">
        <f>VLOOKUP(6,C$124:D$131,2,FALSE)</f>
        <v>T1M6</v>
      </c>
      <c r="C129" s="1">
        <f t="shared" si="12"/>
        <v>6</v>
      </c>
      <c r="D129" s="3" t="str">
        <f>IF(B$119="","T1M6",M129)</f>
        <v>T1M6</v>
      </c>
      <c r="E129" s="2">
        <v>3</v>
      </c>
      <c r="F129" s="8">
        <f ca="1">IF(B$119="",3,INT(RAND()*1000000))</f>
        <v>3</v>
      </c>
      <c r="H129" s="1"/>
      <c r="I129" s="1"/>
      <c r="J129" s="1"/>
      <c r="K129" s="1"/>
      <c r="M129" s="11" t="s">
        <v>94</v>
      </c>
      <c r="P129" s="1"/>
      <c r="Q129" s="1"/>
      <c r="R129" s="1"/>
      <c r="S129" s="6"/>
      <c r="T129" s="1"/>
      <c r="U129" s="1"/>
    </row>
    <row r="130" spans="2:21" ht="12.75">
      <c r="B130" s="2" t="str">
        <f>VLOOKUP(7,C$124:D$131,2,FALSE)</f>
        <v>T1M7</v>
      </c>
      <c r="C130" s="1">
        <f t="shared" si="12"/>
        <v>7</v>
      </c>
      <c r="D130" s="3" t="str">
        <f>IF(B$119="","T1M7",M130)</f>
        <v>T1M7</v>
      </c>
      <c r="E130" s="2">
        <v>2</v>
      </c>
      <c r="F130" s="8">
        <f ca="1">IF(B$119="",2,INT(RAND()*1000000))</f>
        <v>2</v>
      </c>
      <c r="H130" s="1"/>
      <c r="I130" s="1"/>
      <c r="J130" s="1"/>
      <c r="K130" s="1"/>
      <c r="M130" s="11" t="s">
        <v>95</v>
      </c>
      <c r="P130" s="1"/>
      <c r="Q130" s="1"/>
      <c r="R130" s="1"/>
      <c r="S130" s="6"/>
      <c r="T130" s="1"/>
      <c r="U130" s="1"/>
    </row>
    <row r="131" spans="2:21" ht="12.75">
      <c r="B131" s="2" t="str">
        <f>VLOOKUP(8,C$124:D$131,2,FALSE)</f>
        <v>T1M8</v>
      </c>
      <c r="C131" s="1">
        <f t="shared" si="12"/>
        <v>8</v>
      </c>
      <c r="D131" s="3" t="str">
        <f>IF(B$119="","T1M8",M131)</f>
        <v>T1M8</v>
      </c>
      <c r="E131" s="2">
        <v>1</v>
      </c>
      <c r="F131" s="8">
        <f ca="1">IF(B$119="",1,INT(RAND()*1000000))</f>
        <v>1</v>
      </c>
      <c r="H131" s="1"/>
      <c r="I131" s="1"/>
      <c r="J131" s="1"/>
      <c r="K131" s="1"/>
      <c r="M131" s="11" t="s">
        <v>96</v>
      </c>
      <c r="P131" s="1"/>
      <c r="Q131" s="1"/>
      <c r="R131" s="1"/>
      <c r="S131" s="6"/>
      <c r="T131" s="1"/>
      <c r="U131" s="1"/>
    </row>
    <row r="132" spans="3:21" ht="12.75">
      <c r="C132" s="1"/>
      <c r="D132" s="3"/>
      <c r="F132" s="8"/>
      <c r="H132" s="1"/>
      <c r="I132" s="1"/>
      <c r="J132" s="1"/>
      <c r="K132" s="1"/>
      <c r="P132" s="1"/>
      <c r="Q132" s="1"/>
      <c r="R132" s="1"/>
      <c r="S132" s="6"/>
      <c r="T132" s="1"/>
      <c r="U132" s="1"/>
    </row>
    <row r="133" spans="2:13" ht="12.75">
      <c r="B133" s="17" t="s">
        <v>97</v>
      </c>
      <c r="C133" s="21" t="s">
        <v>8</v>
      </c>
      <c r="D133" s="22" t="s">
        <v>87</v>
      </c>
      <c r="E133" s="23"/>
      <c r="F133" s="21" t="s">
        <v>4</v>
      </c>
      <c r="M133" s="94" t="s">
        <v>88</v>
      </c>
    </row>
    <row r="134" spans="2:32" s="19" customFormat="1" ht="12.75">
      <c r="B134" s="2" t="str">
        <f>VLOOKUP(1,C$134:D$141,2,FALSE)</f>
        <v>T2M1</v>
      </c>
      <c r="C134" s="1">
        <f aca="true" t="shared" si="13" ref="C134:C141">RANK(F134,$F$134:$F$141)</f>
        <v>1</v>
      </c>
      <c r="D134" s="3" t="str">
        <f>IF(B$119="","T2M1",M134)</f>
        <v>T2M1</v>
      </c>
      <c r="E134" s="2">
        <v>8</v>
      </c>
      <c r="F134" s="8">
        <f ca="1">IF(B$119="",8,INT(RAND()*1000000))</f>
        <v>8</v>
      </c>
      <c r="G134" s="18"/>
      <c r="H134" s="18"/>
      <c r="I134" s="18"/>
      <c r="J134" s="18"/>
      <c r="K134" s="18"/>
      <c r="M134" s="95" t="s">
        <v>98</v>
      </c>
      <c r="P134" s="18"/>
      <c r="Q134" s="18"/>
      <c r="R134" s="18"/>
      <c r="S134" s="18"/>
      <c r="T134" s="20"/>
      <c r="U134" s="18"/>
      <c r="AD134" s="2"/>
      <c r="AE134" s="10"/>
      <c r="AF134" s="2"/>
    </row>
    <row r="135" spans="2:21" ht="12.75">
      <c r="B135" s="2" t="str">
        <f>VLOOKUP(2,C$134:D$141,2,FALSE)</f>
        <v>T2M2</v>
      </c>
      <c r="C135" s="1">
        <f t="shared" si="13"/>
        <v>2</v>
      </c>
      <c r="D135" s="3" t="str">
        <f>IF(B$119="","T2M2",M135)</f>
        <v>T2M2</v>
      </c>
      <c r="E135" s="2">
        <v>7</v>
      </c>
      <c r="F135" s="8">
        <f ca="1">IF(B$119="",7,INT(RAND()*1000000))</f>
        <v>7</v>
      </c>
      <c r="H135" s="1"/>
      <c r="I135" s="1"/>
      <c r="J135" s="1"/>
      <c r="K135" s="1"/>
      <c r="M135" s="11" t="s">
        <v>99</v>
      </c>
      <c r="P135" s="1"/>
      <c r="Q135" s="1"/>
      <c r="R135" s="1"/>
      <c r="S135" s="6"/>
      <c r="T135" s="1"/>
      <c r="U135" s="1"/>
    </row>
    <row r="136" spans="2:21" ht="12.75">
      <c r="B136" s="2" t="str">
        <f>VLOOKUP(3,C$134:D$141,2,FALSE)</f>
        <v>T2M3</v>
      </c>
      <c r="C136" s="1">
        <f t="shared" si="13"/>
        <v>3</v>
      </c>
      <c r="D136" s="3" t="str">
        <f>IF(B$119="","T2M3",M136)</f>
        <v>T2M3</v>
      </c>
      <c r="E136" s="2">
        <v>6</v>
      </c>
      <c r="F136" s="8">
        <f ca="1">IF(B$119="",6,INT(RAND()*1000000))</f>
        <v>6</v>
      </c>
      <c r="H136" s="1"/>
      <c r="I136" s="1"/>
      <c r="J136" s="1"/>
      <c r="K136" s="1"/>
      <c r="M136" s="11" t="s">
        <v>100</v>
      </c>
      <c r="P136" s="1"/>
      <c r="Q136" s="1"/>
      <c r="R136" s="1"/>
      <c r="S136" s="6"/>
      <c r="T136" s="1"/>
      <c r="U136" s="1"/>
    </row>
    <row r="137" spans="2:21" ht="12.75">
      <c r="B137" s="2" t="str">
        <f>VLOOKUP(4,C$134:D$141,2,FALSE)</f>
        <v>T2M4</v>
      </c>
      <c r="C137" s="1">
        <f t="shared" si="13"/>
        <v>4</v>
      </c>
      <c r="D137" s="3" t="str">
        <f>IF(B$119="","T2M4",M137)</f>
        <v>T2M4</v>
      </c>
      <c r="E137" s="2">
        <v>5</v>
      </c>
      <c r="F137" s="8">
        <f ca="1">IF(B$119="",5,INT(RAND()*1000000))</f>
        <v>5</v>
      </c>
      <c r="H137" s="1"/>
      <c r="I137" s="1"/>
      <c r="J137" s="1"/>
      <c r="K137" s="1"/>
      <c r="M137" s="11" t="s">
        <v>101</v>
      </c>
      <c r="P137" s="1"/>
      <c r="Q137" s="1"/>
      <c r="R137" s="1"/>
      <c r="S137" s="6"/>
      <c r="T137" s="1"/>
      <c r="U137" s="1"/>
    </row>
    <row r="138" spans="2:21" ht="12.75">
      <c r="B138" s="2" t="str">
        <f>VLOOKUP(5,C$134:D$141,2,FALSE)</f>
        <v>T2M5</v>
      </c>
      <c r="C138" s="1">
        <f t="shared" si="13"/>
        <v>5</v>
      </c>
      <c r="D138" s="3" t="str">
        <f>IF(B$119="","T2M5",M138)</f>
        <v>T2M5</v>
      </c>
      <c r="E138" s="2">
        <v>4</v>
      </c>
      <c r="F138" s="8">
        <f ca="1">IF(B$119="",4,INT(RAND()*1000000))</f>
        <v>4</v>
      </c>
      <c r="H138" s="1"/>
      <c r="I138" s="1"/>
      <c r="J138" s="1"/>
      <c r="K138" s="1"/>
      <c r="M138" s="11" t="s">
        <v>102</v>
      </c>
      <c r="P138" s="1"/>
      <c r="Q138" s="1"/>
      <c r="R138" s="1"/>
      <c r="S138" s="6"/>
      <c r="T138" s="1"/>
      <c r="U138" s="1"/>
    </row>
    <row r="139" spans="2:13" ht="12.75">
      <c r="B139" s="2" t="str">
        <f>VLOOKUP(6,C$134:D$141,2,FALSE)</f>
        <v>T2M6</v>
      </c>
      <c r="C139" s="1">
        <f t="shared" si="13"/>
        <v>6</v>
      </c>
      <c r="D139" s="3" t="str">
        <f>IF(B$119="","T2M6",M139)</f>
        <v>T2M6</v>
      </c>
      <c r="E139" s="2">
        <v>3</v>
      </c>
      <c r="F139" s="8">
        <f ca="1">IF(B$119="",3,INT(RAND()*1000000))</f>
        <v>3</v>
      </c>
      <c r="M139" s="11" t="s">
        <v>103</v>
      </c>
    </row>
    <row r="140" spans="2:32" s="19" customFormat="1" ht="12.75">
      <c r="B140" s="2" t="str">
        <f>VLOOKUP(7,C$134:D$141,2,FALSE)</f>
        <v>T2M7</v>
      </c>
      <c r="C140" s="1">
        <f t="shared" si="13"/>
        <v>7</v>
      </c>
      <c r="D140" s="3" t="str">
        <f>IF(B$119="","T2M7",M140)</f>
        <v>T2M7</v>
      </c>
      <c r="E140" s="2">
        <v>2</v>
      </c>
      <c r="F140" s="8">
        <f ca="1">IF(B$119="",2,INT(RAND()*1000000))</f>
        <v>2</v>
      </c>
      <c r="G140" s="18"/>
      <c r="H140" s="18"/>
      <c r="I140" s="18"/>
      <c r="J140" s="18"/>
      <c r="K140" s="18"/>
      <c r="M140" s="95" t="s">
        <v>104</v>
      </c>
      <c r="P140" s="18"/>
      <c r="Q140" s="18"/>
      <c r="R140" s="18"/>
      <c r="S140" s="18"/>
      <c r="T140" s="20"/>
      <c r="U140" s="18"/>
      <c r="AD140" s="2"/>
      <c r="AE140" s="10"/>
      <c r="AF140" s="2"/>
    </row>
    <row r="141" spans="2:21" ht="12.75">
      <c r="B141" s="2" t="str">
        <f>VLOOKUP(8,C$134:D$141,2,FALSE)</f>
        <v>T2M8</v>
      </c>
      <c r="C141" s="1">
        <f t="shared" si="13"/>
        <v>8</v>
      </c>
      <c r="D141" s="3" t="str">
        <f>IF(B$119="","T2M8",M141)</f>
        <v>T2M8</v>
      </c>
      <c r="E141" s="2">
        <v>1</v>
      </c>
      <c r="F141" s="8">
        <f ca="1">IF(B$119="",1,INT(RAND()*1000000))</f>
        <v>1</v>
      </c>
      <c r="H141" s="1"/>
      <c r="I141" s="1"/>
      <c r="J141" s="1"/>
      <c r="K141" s="1"/>
      <c r="M141" s="11" t="s">
        <v>105</v>
      </c>
      <c r="P141" s="1"/>
      <c r="Q141" s="1"/>
      <c r="R141" s="1"/>
      <c r="S141" s="6"/>
      <c r="T141" s="1"/>
      <c r="U141" s="1"/>
    </row>
    <row r="142" spans="3:21" ht="12.75">
      <c r="C142" s="1"/>
      <c r="D142" s="3"/>
      <c r="F142" s="8"/>
      <c r="H142" s="1"/>
      <c r="I142" s="1"/>
      <c r="J142" s="1"/>
      <c r="K142" s="1"/>
      <c r="P142" s="1"/>
      <c r="Q142" s="1"/>
      <c r="R142" s="1"/>
      <c r="S142" s="6"/>
      <c r="T142" s="1"/>
      <c r="U142" s="1"/>
    </row>
    <row r="143" spans="2:21" ht="12.75">
      <c r="B143" s="17" t="s">
        <v>106</v>
      </c>
      <c r="C143" s="21" t="s">
        <v>8</v>
      </c>
      <c r="D143" s="22" t="s">
        <v>87</v>
      </c>
      <c r="E143" s="23"/>
      <c r="F143" s="21" t="s">
        <v>4</v>
      </c>
      <c r="H143" s="1"/>
      <c r="I143" s="1"/>
      <c r="J143" s="1"/>
      <c r="K143" s="1"/>
      <c r="M143" s="94" t="s">
        <v>88</v>
      </c>
      <c r="P143" s="1"/>
      <c r="Q143" s="1"/>
      <c r="R143" s="1"/>
      <c r="S143" s="6"/>
      <c r="T143" s="1"/>
      <c r="U143" s="1"/>
    </row>
    <row r="144" spans="2:21" ht="12.75">
      <c r="B144" s="2" t="str">
        <f>VLOOKUP(1,C$144:D$151,2,FALSE)</f>
        <v>T3M1</v>
      </c>
      <c r="C144" s="1">
        <f aca="true" t="shared" si="14" ref="C144:C151">RANK(F144,$F$144:$F$151)</f>
        <v>1</v>
      </c>
      <c r="D144" s="3" t="str">
        <f>IF(B$119="","T3M1",M144)</f>
        <v>T3M1</v>
      </c>
      <c r="E144" s="2">
        <v>8</v>
      </c>
      <c r="F144" s="8">
        <f ca="1">IF(B$119="",8,INT(RAND()*1000000))</f>
        <v>8</v>
      </c>
      <c r="H144" s="1"/>
      <c r="I144" s="1"/>
      <c r="J144" s="1"/>
      <c r="K144" s="1"/>
      <c r="M144" s="11" t="s">
        <v>107</v>
      </c>
      <c r="P144" s="1"/>
      <c r="Q144" s="1"/>
      <c r="R144" s="1"/>
      <c r="S144" s="6"/>
      <c r="T144" s="1"/>
      <c r="U144" s="1"/>
    </row>
    <row r="145" spans="2:13" ht="12.75">
      <c r="B145" s="2" t="str">
        <f>VLOOKUP(2,C$144:D$151,2,FALSE)</f>
        <v>T3M2</v>
      </c>
      <c r="C145" s="1">
        <f t="shared" si="14"/>
        <v>2</v>
      </c>
      <c r="D145" s="3" t="str">
        <f>IF(B$119="","T3M2",M145)</f>
        <v>T3M2</v>
      </c>
      <c r="E145" s="2">
        <v>7</v>
      </c>
      <c r="F145" s="8">
        <f ca="1">IF(B$119="",7,INT(RAND()*1000000))</f>
        <v>7</v>
      </c>
      <c r="M145" s="11" t="s">
        <v>108</v>
      </c>
    </row>
    <row r="146" spans="2:32" s="19" customFormat="1" ht="12.75">
      <c r="B146" s="2" t="str">
        <f>VLOOKUP(3,C$144:D$151,2,FALSE)</f>
        <v>T3M3</v>
      </c>
      <c r="C146" s="1">
        <f t="shared" si="14"/>
        <v>3</v>
      </c>
      <c r="D146" s="3" t="str">
        <f>IF(B$119="","T3M3",M146)</f>
        <v>T3M3</v>
      </c>
      <c r="E146" s="2">
        <v>6</v>
      </c>
      <c r="F146" s="8">
        <f ca="1">IF(B$119="",6,INT(RAND()*1000000))</f>
        <v>6</v>
      </c>
      <c r="G146" s="18"/>
      <c r="H146" s="18"/>
      <c r="I146" s="18"/>
      <c r="J146" s="18"/>
      <c r="K146" s="18"/>
      <c r="M146" s="95" t="s">
        <v>109</v>
      </c>
      <c r="P146" s="18"/>
      <c r="Q146" s="18"/>
      <c r="R146" s="18"/>
      <c r="S146" s="18"/>
      <c r="T146" s="20"/>
      <c r="U146" s="18"/>
      <c r="AD146" s="2"/>
      <c r="AE146" s="10"/>
      <c r="AF146" s="2"/>
    </row>
    <row r="147" spans="2:21" ht="12.75">
      <c r="B147" s="2" t="str">
        <f>VLOOKUP(4,C$144:D$151,2,FALSE)</f>
        <v>T3M4</v>
      </c>
      <c r="C147" s="1">
        <f t="shared" si="14"/>
        <v>4</v>
      </c>
      <c r="D147" s="3" t="str">
        <f>IF(B$119="","T3M4",M147)</f>
        <v>T3M4</v>
      </c>
      <c r="E147" s="2">
        <v>5</v>
      </c>
      <c r="F147" s="8">
        <f ca="1">IF(B$119="",5,INT(RAND()*1000000))</f>
        <v>5</v>
      </c>
      <c r="H147" s="1"/>
      <c r="I147" s="1"/>
      <c r="J147" s="1"/>
      <c r="K147" s="1"/>
      <c r="M147" s="11" t="s">
        <v>110</v>
      </c>
      <c r="P147" s="1"/>
      <c r="Q147" s="1"/>
      <c r="R147" s="1"/>
      <c r="S147" s="6"/>
      <c r="T147" s="1"/>
      <c r="U147" s="1"/>
    </row>
    <row r="148" spans="2:21" ht="12.75">
      <c r="B148" s="2" t="str">
        <f>VLOOKUP(5,C$144:D$151,2,FALSE)</f>
        <v>T3M5</v>
      </c>
      <c r="C148" s="1">
        <f t="shared" si="14"/>
        <v>5</v>
      </c>
      <c r="D148" s="3" t="str">
        <f>IF(B$119="","T3M5",M148)</f>
        <v>T3M5</v>
      </c>
      <c r="E148" s="2">
        <v>4</v>
      </c>
      <c r="F148" s="8">
        <f ca="1">IF(B$119="",4,INT(RAND()*1000000))</f>
        <v>4</v>
      </c>
      <c r="H148" s="1"/>
      <c r="I148" s="1"/>
      <c r="J148" s="1"/>
      <c r="K148" s="1"/>
      <c r="M148" s="11" t="s">
        <v>111</v>
      </c>
      <c r="P148" s="1"/>
      <c r="Q148" s="1"/>
      <c r="R148" s="1"/>
      <c r="S148" s="6"/>
      <c r="T148" s="1"/>
      <c r="U148" s="1"/>
    </row>
    <row r="149" spans="2:21" ht="12.75">
      <c r="B149" s="2" t="str">
        <f>VLOOKUP(6,C$144:D$151,2,FALSE)</f>
        <v>T3M6</v>
      </c>
      <c r="C149" s="1">
        <f t="shared" si="14"/>
        <v>6</v>
      </c>
      <c r="D149" s="3" t="str">
        <f>IF(B$119="","T3M6",M149)</f>
        <v>T3M6</v>
      </c>
      <c r="E149" s="2">
        <v>3</v>
      </c>
      <c r="F149" s="8">
        <f ca="1">IF(B$119="",3,INT(RAND()*1000000))</f>
        <v>3</v>
      </c>
      <c r="H149" s="1"/>
      <c r="I149" s="1"/>
      <c r="J149" s="1"/>
      <c r="K149" s="1"/>
      <c r="M149" s="11" t="s">
        <v>112</v>
      </c>
      <c r="P149" s="1"/>
      <c r="Q149" s="1"/>
      <c r="R149" s="1"/>
      <c r="S149" s="6"/>
      <c r="T149" s="1"/>
      <c r="U149" s="1"/>
    </row>
    <row r="150" spans="2:21" ht="12.75">
      <c r="B150" s="2" t="str">
        <f>VLOOKUP(7,C$144:D$151,2,FALSE)</f>
        <v>T3M7</v>
      </c>
      <c r="C150" s="1">
        <f t="shared" si="14"/>
        <v>7</v>
      </c>
      <c r="D150" s="3" t="str">
        <f>IF(B$119="","T3M7",M150)</f>
        <v>T3M7</v>
      </c>
      <c r="E150" s="2">
        <v>2</v>
      </c>
      <c r="F150" s="8">
        <f ca="1">IF(B$119="",2,INT(RAND()*1000000))</f>
        <v>2</v>
      </c>
      <c r="H150" s="1"/>
      <c r="I150" s="1"/>
      <c r="J150" s="1"/>
      <c r="K150" s="1"/>
      <c r="M150" s="11" t="s">
        <v>113</v>
      </c>
      <c r="P150" s="1"/>
      <c r="Q150" s="1"/>
      <c r="R150" s="1"/>
      <c r="S150" s="6"/>
      <c r="T150" s="1"/>
      <c r="U150" s="1"/>
    </row>
    <row r="151" spans="2:13" ht="12.75">
      <c r="B151" s="2" t="str">
        <f>VLOOKUP(8,C$144:D$151,2,FALSE)</f>
        <v>T3M8</v>
      </c>
      <c r="C151" s="1">
        <f t="shared" si="14"/>
        <v>8</v>
      </c>
      <c r="D151" s="3" t="str">
        <f>IF(B$119="","T3M8",M151)</f>
        <v>T3M8</v>
      </c>
      <c r="E151" s="2">
        <v>1</v>
      </c>
      <c r="F151" s="8">
        <f ca="1">IF(B$119="",1,INT(RAND()*1000000))</f>
        <v>1</v>
      </c>
      <c r="M151" s="11" t="s">
        <v>114</v>
      </c>
    </row>
    <row r="152" spans="3:6" ht="12.75">
      <c r="C152" s="1"/>
      <c r="D152" s="3"/>
      <c r="F152" s="8"/>
    </row>
    <row r="153" spans="2:13" ht="12.75">
      <c r="B153" s="17" t="s">
        <v>115</v>
      </c>
      <c r="C153" s="21" t="s">
        <v>8</v>
      </c>
      <c r="D153" s="22" t="s">
        <v>87</v>
      </c>
      <c r="E153" s="23"/>
      <c r="F153" s="21" t="s">
        <v>4</v>
      </c>
      <c r="M153" s="94" t="s">
        <v>88</v>
      </c>
    </row>
    <row r="154" spans="2:13" ht="12.75">
      <c r="B154" s="2" t="str">
        <f>VLOOKUP(1,C$154:D$161,2,FALSE)</f>
        <v>T4M1</v>
      </c>
      <c r="C154" s="1">
        <f aca="true" t="shared" si="15" ref="C154:C161">RANK(F154,$F$154:$F$161)</f>
        <v>1</v>
      </c>
      <c r="D154" s="3" t="str">
        <f>IF(B$119="","T4M1",M154)</f>
        <v>T4M1</v>
      </c>
      <c r="E154" s="2">
        <v>8</v>
      </c>
      <c r="F154" s="8">
        <f ca="1">IF(B$119="",8,INT(RAND()*1000000))</f>
        <v>8</v>
      </c>
      <c r="M154" s="11" t="s">
        <v>116</v>
      </c>
    </row>
    <row r="155" spans="2:13" ht="12.75">
      <c r="B155" s="2" t="str">
        <f>VLOOKUP(2,C$154:D$161,2,FALSE)</f>
        <v>T4M2</v>
      </c>
      <c r="C155" s="1">
        <f t="shared" si="15"/>
        <v>2</v>
      </c>
      <c r="D155" s="3" t="str">
        <f>IF(B$119="","T4M2",M155)</f>
        <v>T4M2</v>
      </c>
      <c r="E155" s="2">
        <v>7</v>
      </c>
      <c r="F155" s="8">
        <f ca="1">IF(B$119="",7,INT(RAND()*1000000))</f>
        <v>7</v>
      </c>
      <c r="M155" s="11" t="s">
        <v>117</v>
      </c>
    </row>
    <row r="156" spans="2:13" ht="12.75">
      <c r="B156" s="2" t="str">
        <f>VLOOKUP(3,C$154:D$161,2,FALSE)</f>
        <v>T4M3</v>
      </c>
      <c r="C156" s="1">
        <f t="shared" si="15"/>
        <v>3</v>
      </c>
      <c r="D156" s="3" t="str">
        <f>IF(B$119="","T4M3",M156)</f>
        <v>T4M3</v>
      </c>
      <c r="E156" s="2">
        <v>6</v>
      </c>
      <c r="F156" s="8">
        <f ca="1">IF(B$119="",6,INT(RAND()*1000000))</f>
        <v>6</v>
      </c>
      <c r="M156" s="11" t="s">
        <v>118</v>
      </c>
    </row>
    <row r="157" spans="2:13" ht="12.75">
      <c r="B157" s="2" t="str">
        <f>VLOOKUP(4,C$154:D$161,2,FALSE)</f>
        <v>T4M4</v>
      </c>
      <c r="C157" s="1">
        <f t="shared" si="15"/>
        <v>4</v>
      </c>
      <c r="D157" s="3" t="str">
        <f>IF(B$119="","T4M4",M157)</f>
        <v>T4M4</v>
      </c>
      <c r="E157" s="2">
        <v>5</v>
      </c>
      <c r="F157" s="8">
        <f ca="1">IF(B$119="",5,INT(RAND()*1000000))</f>
        <v>5</v>
      </c>
      <c r="M157" s="11" t="s">
        <v>119</v>
      </c>
    </row>
    <row r="158" spans="2:13" ht="12.75">
      <c r="B158" s="2" t="str">
        <f>VLOOKUP(5,C$154:D$161,2,FALSE)</f>
        <v>T4M5</v>
      </c>
      <c r="C158" s="1">
        <f t="shared" si="15"/>
        <v>5</v>
      </c>
      <c r="D158" s="3" t="str">
        <f>IF(B$119="","T4M5",M158)</f>
        <v>T4M5</v>
      </c>
      <c r="E158" s="2">
        <v>4</v>
      </c>
      <c r="F158" s="8">
        <f ca="1">IF(B$119="",4,INT(RAND()*1000000))</f>
        <v>4</v>
      </c>
      <c r="M158" s="11" t="s">
        <v>120</v>
      </c>
    </row>
    <row r="159" spans="2:13" ht="12.75">
      <c r="B159" s="2" t="str">
        <f>VLOOKUP(6,C$154:D$161,2,FALSE)</f>
        <v>T4M6</v>
      </c>
      <c r="C159" s="1">
        <f t="shared" si="15"/>
        <v>6</v>
      </c>
      <c r="D159" s="3" t="str">
        <f>IF(B$119="","T4M6",M159)</f>
        <v>T4M6</v>
      </c>
      <c r="E159" s="2">
        <v>3</v>
      </c>
      <c r="F159" s="8">
        <f ca="1">IF(B$119="",3,INT(RAND()*1000000))</f>
        <v>3</v>
      </c>
      <c r="M159" s="11" t="s">
        <v>121</v>
      </c>
    </row>
    <row r="160" spans="2:13" ht="12.75">
      <c r="B160" s="2" t="str">
        <f>VLOOKUP(7,C$154:D$161,2,FALSE)</f>
        <v>T4M7</v>
      </c>
      <c r="C160" s="1">
        <f t="shared" si="15"/>
        <v>7</v>
      </c>
      <c r="D160" s="3" t="str">
        <f>IF(B$119="","T4M7",M160)</f>
        <v>T4M7</v>
      </c>
      <c r="E160" s="2">
        <v>2</v>
      </c>
      <c r="F160" s="8">
        <f ca="1">IF(B$119="",2,INT(RAND()*1000000))</f>
        <v>2</v>
      </c>
      <c r="M160" s="11" t="s">
        <v>122</v>
      </c>
    </row>
    <row r="161" spans="2:13" ht="12.75">
      <c r="B161" s="2" t="str">
        <f>VLOOKUP(8,C$154:D$161,2,FALSE)</f>
        <v>T4M8</v>
      </c>
      <c r="C161" s="1">
        <f t="shared" si="15"/>
        <v>8</v>
      </c>
      <c r="D161" s="3" t="str">
        <f>IF(B$119="","T4M8",M161)</f>
        <v>T4M8</v>
      </c>
      <c r="E161" s="2">
        <v>1</v>
      </c>
      <c r="F161" s="8">
        <f ca="1">IF(B$119="",1,INT(RAND()*1000000))</f>
        <v>1</v>
      </c>
      <c r="M161" s="11" t="s">
        <v>123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61"/>
  <sheetViews>
    <sheetView tabSelected="1" workbookViewId="0" topLeftCell="A70">
      <selection activeCell="H116" sqref="H116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2" customWidth="1"/>
    <col min="23" max="23" width="1.7109375" style="2" customWidth="1"/>
    <col min="24" max="24" width="3.00390625" style="2" customWidth="1"/>
    <col min="25" max="25" width="14.28125" style="2" customWidth="1"/>
    <col min="26" max="26" width="2.28125" style="2" customWidth="1"/>
    <col min="27" max="27" width="3.28125" style="2" customWidth="1"/>
    <col min="28" max="28" width="3.00390625" style="2" customWidth="1"/>
    <col min="29" max="29" width="4.421875" style="2" customWidth="1"/>
    <col min="30" max="30" width="19.28125" style="2" customWidth="1"/>
    <col min="31" max="31" width="3.140625" style="10" customWidth="1"/>
    <col min="32" max="32" width="3.57421875" style="2" customWidth="1"/>
    <col min="33" max="36" width="2.8515625" style="2" customWidth="1"/>
    <col min="37" max="37" width="3.140625" style="2" customWidth="1"/>
    <col min="38" max="38" width="6.421875" style="2" customWidth="1"/>
    <col min="39" max="42" width="2.8515625" style="2" customWidth="1"/>
    <col min="43" max="43" width="7.7109375" style="2" customWidth="1"/>
    <col min="44" max="47" width="3.00390625" style="2" customWidth="1"/>
    <col min="48" max="48" width="3.140625" style="2" customWidth="1"/>
    <col min="49" max="16384" width="11.421875" style="2" customWidth="1"/>
  </cols>
  <sheetData>
    <row r="1" spans="1:49" s="12" customFormat="1" ht="14.25" thickBot="1" thickTop="1">
      <c r="A1" s="12" t="s">
        <v>145</v>
      </c>
      <c r="B1" s="55" t="s">
        <v>0</v>
      </c>
      <c r="C1" s="46" t="s">
        <v>1</v>
      </c>
      <c r="D1" s="24" t="s">
        <v>2</v>
      </c>
      <c r="E1" s="21"/>
      <c r="F1" s="24"/>
      <c r="G1" s="140"/>
      <c r="H1" s="141"/>
      <c r="I1" s="27"/>
      <c r="J1" s="28"/>
      <c r="K1" s="29"/>
      <c r="L1" s="24"/>
      <c r="M1" s="86" t="s">
        <v>3</v>
      </c>
      <c r="N1" s="24" t="s">
        <v>4</v>
      </c>
      <c r="O1" s="24" t="s">
        <v>5</v>
      </c>
      <c r="P1" s="24" t="s">
        <v>6</v>
      </c>
      <c r="Q1" s="24" t="s">
        <v>7</v>
      </c>
      <c r="R1" s="24"/>
      <c r="S1" s="2"/>
      <c r="T1" s="2"/>
      <c r="U1" s="2"/>
      <c r="V1" s="2"/>
      <c r="W1" s="24"/>
      <c r="X1" s="24" t="s">
        <v>8</v>
      </c>
      <c r="Y1" s="30" t="s">
        <v>9</v>
      </c>
      <c r="Z1" s="24" t="s">
        <v>4</v>
      </c>
      <c r="AA1" s="24" t="s">
        <v>5</v>
      </c>
      <c r="AB1" s="24" t="s">
        <v>6</v>
      </c>
      <c r="AC1" s="24" t="s">
        <v>7</v>
      </c>
      <c r="AD1" s="24"/>
      <c r="AE1" s="29" t="s">
        <v>10</v>
      </c>
      <c r="AF1" s="22" t="s">
        <v>11</v>
      </c>
      <c r="AG1" s="22"/>
      <c r="AH1" s="22"/>
      <c r="AI1" s="22"/>
      <c r="AJ1" s="22" t="s">
        <v>12</v>
      </c>
      <c r="AK1" s="30" t="s">
        <v>13</v>
      </c>
      <c r="AL1" s="22" t="s">
        <v>14</v>
      </c>
      <c r="AM1" s="22"/>
      <c r="AN1" s="22"/>
      <c r="AO1" s="22"/>
      <c r="AP1" s="22" t="s">
        <v>15</v>
      </c>
      <c r="AQ1" s="22" t="s">
        <v>16</v>
      </c>
      <c r="AR1" s="22"/>
      <c r="AS1" s="22"/>
      <c r="AT1" s="22"/>
      <c r="AU1" s="23" t="s">
        <v>17</v>
      </c>
      <c r="AV1" s="30" t="s">
        <v>18</v>
      </c>
      <c r="AW1" s="35"/>
    </row>
    <row r="2" spans="2:49" ht="13.5" thickTop="1">
      <c r="B2" s="3" t="s">
        <v>19</v>
      </c>
      <c r="C2" s="3" t="s">
        <v>20</v>
      </c>
      <c r="L2" s="1"/>
      <c r="M2" s="11" t="str">
        <f>VLOOKUP(1,$X$2:$AC$5,2,FALSE)</f>
        <v>T4M1</v>
      </c>
      <c r="N2" s="2">
        <f>VLOOKUP(1,$X$2:$AC$5,3,FALSE)</f>
        <v>7</v>
      </c>
      <c r="O2" s="2">
        <f>VLOOKUP(1,$X$2:$AC$5,4,FALSE)</f>
        <v>12</v>
      </c>
      <c r="P2" s="2">
        <f>VLOOKUP(1,$X$2:$AC$5,5,FALSE)</f>
        <v>6</v>
      </c>
      <c r="Q2" s="2">
        <f>VLOOKUP(1,$X$2:$AC$5,6,FALSE)</f>
        <v>6</v>
      </c>
      <c r="S2" s="47"/>
      <c r="T2" s="48">
        <f>IF(H3="",0,IF(K3=$B$116,IF(H3&gt;J3,3,IF(H3=J3,1,0)),0))</f>
        <v>0</v>
      </c>
      <c r="U2" s="48">
        <f>IF(H5="",0,IF(K5=$B$116,IF(H5&gt;J5,3,IF(H5=J5,1,0)),0))</f>
        <v>0</v>
      </c>
      <c r="V2" s="48">
        <f>IF(H7="",0,IF(K8=$B$116,IF(J7&lt;H7,3,IF(J7=H7,1,0)),0))</f>
        <v>0</v>
      </c>
      <c r="W2" s="1"/>
      <c r="X2" s="1">
        <f>RANK(AD2,$AD$2:$AD$5)</f>
        <v>4</v>
      </c>
      <c r="Y2" s="42" t="str">
        <f>B124</f>
        <v>T1M1</v>
      </c>
      <c r="Z2" s="1">
        <f>SUM(S2:V2)</f>
        <v>0</v>
      </c>
      <c r="AA2" s="1">
        <f>SUM(S6:V6)</f>
        <v>3</v>
      </c>
      <c r="AB2" s="1">
        <f>SUM(S6:S9)</f>
        <v>9</v>
      </c>
      <c r="AC2" s="1">
        <f>AA2-AB2</f>
        <v>-6</v>
      </c>
      <c r="AD2" s="36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-59696</v>
      </c>
      <c r="AE2" s="5"/>
      <c r="AF2" s="37"/>
      <c r="AG2" s="37">
        <f>IF($Z2=$Z3,$T2-$S3,0)</f>
        <v>0</v>
      </c>
      <c r="AH2" s="37">
        <f>IF($Z2=$Z4,$U2-$S4,0)</f>
        <v>0</v>
      </c>
      <c r="AI2" s="37">
        <f>IF($Z2=$Z5,$V2-$S5,0)</f>
        <v>0</v>
      </c>
      <c r="AJ2" s="37">
        <f>SUM(AF2:AI2)</f>
        <v>0</v>
      </c>
      <c r="AK2" s="5"/>
      <c r="AL2" s="37"/>
      <c r="AM2" s="37">
        <f>IF($Z2=$Z3,$T6-$S7,0)</f>
        <v>0</v>
      </c>
      <c r="AN2" s="37">
        <f>IF($Z2=$Z4,$U6-$S8,0)</f>
        <v>0</v>
      </c>
      <c r="AO2" s="37">
        <f>IF($Z2=$Z5,$V6-$S9,0)</f>
        <v>0</v>
      </c>
      <c r="AP2" s="37">
        <f>SUM(AL2:AO2)</f>
        <v>0</v>
      </c>
      <c r="AQ2" s="37"/>
      <c r="AR2" s="37">
        <f>IF($Z2=$Z3,$T6,0)</f>
        <v>0</v>
      </c>
      <c r="AS2" s="37">
        <f>IF($Z2=$Z4,$U6,0)</f>
        <v>0</v>
      </c>
      <c r="AT2" s="37">
        <f>IF($Z2=$Z5,$V6,0)</f>
        <v>0</v>
      </c>
      <c r="AU2" s="37">
        <f>SUM(AQ2:AT2)</f>
        <v>0</v>
      </c>
      <c r="AV2" s="5">
        <v>4</v>
      </c>
      <c r="AW2" s="36"/>
    </row>
    <row r="3" spans="1:49" ht="12.75">
      <c r="A3" s="2">
        <v>1</v>
      </c>
      <c r="B3" s="7">
        <v>41802.916666666664</v>
      </c>
      <c r="C3" s="4" t="s">
        <v>21</v>
      </c>
      <c r="D3" s="43" t="str">
        <f>Y2</f>
        <v>T1M1</v>
      </c>
      <c r="E3" s="22" t="s">
        <v>22</v>
      </c>
      <c r="F3" s="44" t="str">
        <f>Y3</f>
        <v>T2M1</v>
      </c>
      <c r="G3" s="24"/>
      <c r="H3" s="69">
        <f aca="true" ca="1" t="shared" si="0" ref="H3:H8">IF($B$117="",1,INT(RAND()*5)+INT(RAND()*3)*INT(RAND()*2))</f>
        <v>0</v>
      </c>
      <c r="I3" s="13" t="s">
        <v>23</v>
      </c>
      <c r="J3" s="72">
        <f ca="1">IF($B$117="",0,INT(RAND()*5)+INT(RAND()*3)*INT(RAND()*2))</f>
        <v>1</v>
      </c>
      <c r="K3" s="9" t="s">
        <v>24</v>
      </c>
      <c r="L3" s="1"/>
      <c r="M3" s="11" t="str">
        <f>VLOOKUP(2,$X$2:$AC$5,2,FALSE)</f>
        <v>T3M1</v>
      </c>
      <c r="N3" s="2">
        <f>VLOOKUP(2,$X$2:$AC$5,3,FALSE)</f>
        <v>7</v>
      </c>
      <c r="O3" s="2">
        <f>VLOOKUP(2,$X$2:$AC$5,4,FALSE)</f>
        <v>13</v>
      </c>
      <c r="P3" s="2">
        <f>VLOOKUP(2,$X$2:$AC$5,5,FALSE)</f>
        <v>8</v>
      </c>
      <c r="Q3" s="2">
        <f>VLOOKUP(2,$X$2:$AC$5,6,FALSE)</f>
        <v>5</v>
      </c>
      <c r="S3" s="49">
        <f>IF(J3="",0,IF(K3=$B$116,IF(H3&lt;J3,3,IF(H3=J3,1,0)),0))</f>
        <v>3</v>
      </c>
      <c r="T3" s="47"/>
      <c r="U3" s="49">
        <f>IF(H8="",0,IF(K7=$B$116,IF(H8&gt;J8,3,IF(H8=J8,1,0)),0))</f>
        <v>0</v>
      </c>
      <c r="V3" s="49">
        <f>IF(H6="",0,IF(K6=$B$116,IF(H6&gt;J6,3,IF(H6=J6,1,0)),0))</f>
        <v>0</v>
      </c>
      <c r="W3" s="1"/>
      <c r="X3" s="1">
        <f>RANK(AD3,$AD$2:$AD$5)</f>
        <v>3</v>
      </c>
      <c r="Y3" s="40" t="str">
        <f>B134</f>
        <v>T2M1</v>
      </c>
      <c r="Z3" s="1">
        <f>SUM(S3:V3)</f>
        <v>3</v>
      </c>
      <c r="AA3" s="1">
        <f>SUM(S7:V7)</f>
        <v>6</v>
      </c>
      <c r="AB3" s="1">
        <f>SUM(T6:T9)</f>
        <v>11</v>
      </c>
      <c r="AC3" s="1">
        <f>AA3-AB3</f>
        <v>-5</v>
      </c>
      <c r="AD3" s="36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299999999950603</v>
      </c>
      <c r="AE3" s="5"/>
      <c r="AF3" s="37">
        <f>IF($Z3=$Z2,$S3-$T2,0)</f>
        <v>0</v>
      </c>
      <c r="AG3" s="37"/>
      <c r="AH3" s="37">
        <f>IF($Z3=$Z4,$U3-$T4,0)</f>
        <v>0</v>
      </c>
      <c r="AI3" s="37">
        <f>IF($Z3=$Z5,$V3-$T5,0)</f>
        <v>0</v>
      </c>
      <c r="AJ3" s="37">
        <f>SUM(AF3:AI3)</f>
        <v>0</v>
      </c>
      <c r="AK3" s="5"/>
      <c r="AL3" s="37">
        <f>IF($Z3=$Z2,$S7-$T6,0)</f>
        <v>0</v>
      </c>
      <c r="AM3" s="37"/>
      <c r="AN3" s="37">
        <f>IF($Z3=$Z4,$U7-$T8,0)</f>
        <v>0</v>
      </c>
      <c r="AO3" s="37">
        <f>IF($Z3=$Z5,$V7-$T9,0)</f>
        <v>0</v>
      </c>
      <c r="AP3" s="37">
        <f>SUM(AL3:AO3)</f>
        <v>0</v>
      </c>
      <c r="AQ3" s="37">
        <f>IF($Z3=$Z2,$S7,0)</f>
        <v>0</v>
      </c>
      <c r="AR3" s="37"/>
      <c r="AS3" s="37">
        <f>IF($Z3=$Z4,$U7,0)</f>
        <v>0</v>
      </c>
      <c r="AT3" s="37">
        <f>IF($Z3=$Z5,$V7,0)</f>
        <v>0</v>
      </c>
      <c r="AU3" s="37">
        <f>SUM(AQ3:AT3)</f>
        <v>0</v>
      </c>
      <c r="AV3" s="5">
        <v>3</v>
      </c>
      <c r="AW3" s="36"/>
    </row>
    <row r="4" spans="1:49" ht="12.75">
      <c r="A4" s="2">
        <f>A3+1</f>
        <v>2</v>
      </c>
      <c r="B4" s="7">
        <v>41803.75</v>
      </c>
      <c r="C4" s="4" t="s">
        <v>25</v>
      </c>
      <c r="D4" s="45" t="str">
        <f>Y4</f>
        <v>T3M1</v>
      </c>
      <c r="E4" s="22" t="s">
        <v>22</v>
      </c>
      <c r="F4" s="46" t="str">
        <f>Y5</f>
        <v>T4M1</v>
      </c>
      <c r="G4" s="24"/>
      <c r="H4" s="70">
        <f ca="1" t="shared" si="0"/>
        <v>3</v>
      </c>
      <c r="I4" s="13" t="s">
        <v>23</v>
      </c>
      <c r="J4" s="78">
        <f ca="1">IF($B$117="",0,INT(RAND()*5)+INT(RAND()*3)*INT(RAND()*2))</f>
        <v>3</v>
      </c>
      <c r="K4" s="9" t="s">
        <v>24</v>
      </c>
      <c r="L4" s="1"/>
      <c r="M4" s="11" t="str">
        <f>VLOOKUP(3,$X$2:$AC$5,2,FALSE)</f>
        <v>T2M1</v>
      </c>
      <c r="N4" s="2">
        <f>VLOOKUP(3,$X$2:$AC$5,3,FALSE)</f>
        <v>3</v>
      </c>
      <c r="O4" s="2">
        <f>VLOOKUP(3,$X$2:$AC$5,4,FALSE)</f>
        <v>6</v>
      </c>
      <c r="P4" s="2">
        <f>VLOOKUP(3,$X$2:$AC$5,5,FALSE)</f>
        <v>11</v>
      </c>
      <c r="Q4" s="2">
        <f>VLOOKUP(3,$X$2:$AC$5,6,FALSE)</f>
        <v>-5</v>
      </c>
      <c r="S4" s="50">
        <f>IF(J5="",0,IF(K5=$B$116,IF(H5&lt;J5,3,IF(H5=J5,1,0)),0))</f>
        <v>3</v>
      </c>
      <c r="T4" s="50">
        <f>IF(J8="",0,IF(K7=$B$116,IF(H8&lt;J8,3,IF(H8=J8,1,0)),0))</f>
        <v>3</v>
      </c>
      <c r="U4" s="47"/>
      <c r="V4" s="50">
        <f>IF(H4="",0,IF(K4=$B$116,IF(H4&gt;J4,3,IF(H4=J4,1,0)),0))</f>
        <v>1</v>
      </c>
      <c r="W4" s="1"/>
      <c r="X4" s="1">
        <f>RANK(AD4,$AD$2:$AD$5)</f>
        <v>2</v>
      </c>
      <c r="Y4" s="41" t="str">
        <f>B144</f>
        <v>T3M1</v>
      </c>
      <c r="Z4" s="1">
        <f>SUM(S4:V4)</f>
        <v>7</v>
      </c>
      <c r="AA4" s="1">
        <f>SUM(S8:V8)</f>
        <v>13</v>
      </c>
      <c r="AB4" s="1">
        <f>SUM(U6:U9)</f>
        <v>8</v>
      </c>
      <c r="AC4" s="1">
        <f>AA4-AB4</f>
        <v>5</v>
      </c>
      <c r="AD4" s="36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700000003051302</v>
      </c>
      <c r="AE4" s="5"/>
      <c r="AF4" s="37">
        <f>IF($Z4=$Z2,$S4-$U2,0)</f>
        <v>0</v>
      </c>
      <c r="AG4" s="37">
        <f>IF($Z4=$Z3,$T4-$U3,0)</f>
        <v>0</v>
      </c>
      <c r="AH4" s="37"/>
      <c r="AI4" s="37">
        <f>IF($Z4=$Z5,$V4-$U5,0)</f>
        <v>0</v>
      </c>
      <c r="AJ4" s="37">
        <f>SUM(AF4:AI4)</f>
        <v>0</v>
      </c>
      <c r="AK4" s="5"/>
      <c r="AL4" s="37">
        <f>IF($Z4=$Z2,$S8-$U6,0)</f>
        <v>0</v>
      </c>
      <c r="AM4" s="37">
        <f>IF($Z4=$Z3,$T8-$U7,0)</f>
        <v>0</v>
      </c>
      <c r="AN4" s="37"/>
      <c r="AO4" s="37">
        <f>IF($Z4=$Z5,$V8-$U9,0)</f>
        <v>0</v>
      </c>
      <c r="AP4" s="37">
        <f>SUM(AL4:AO4)</f>
        <v>0</v>
      </c>
      <c r="AQ4" s="37">
        <f>IF($Z4=$Z2,$S8,0)</f>
        <v>0</v>
      </c>
      <c r="AR4" s="37">
        <f>IF($Z4=$Z3,$T8,0)</f>
        <v>0</v>
      </c>
      <c r="AS4" s="37"/>
      <c r="AT4" s="37">
        <f>IF($Z4=$Z5,$V8,0)</f>
        <v>3</v>
      </c>
      <c r="AU4" s="37">
        <f>SUM(AQ4:AT4)</f>
        <v>3</v>
      </c>
      <c r="AV4" s="5">
        <v>2</v>
      </c>
      <c r="AW4" s="36"/>
    </row>
    <row r="5" spans="1:49" ht="12.75">
      <c r="A5" s="2">
        <f>A3+16</f>
        <v>17</v>
      </c>
      <c r="B5" s="7">
        <v>41807.875</v>
      </c>
      <c r="C5" s="4" t="s">
        <v>26</v>
      </c>
      <c r="D5" s="43" t="str">
        <f>Y2</f>
        <v>T1M1</v>
      </c>
      <c r="E5" s="22" t="s">
        <v>22</v>
      </c>
      <c r="F5" s="45" t="str">
        <f>Y4</f>
        <v>T3M1</v>
      </c>
      <c r="G5" s="24"/>
      <c r="H5" s="77">
        <f ca="1" t="shared" si="0"/>
        <v>3</v>
      </c>
      <c r="I5" s="13" t="s">
        <v>23</v>
      </c>
      <c r="J5" s="74">
        <f ca="1">IF($B$117="",0,INT(RAND()*5)+INT(RAND()*3)*INT(RAND()*2))</f>
        <v>4</v>
      </c>
      <c r="K5" s="9" t="s">
        <v>24</v>
      </c>
      <c r="L5" s="1"/>
      <c r="M5" s="11" t="str">
        <f>VLOOKUP(4,$X$2:$AC$5,2,FALSE)</f>
        <v>T1M1</v>
      </c>
      <c r="N5" s="2">
        <f>VLOOKUP(4,$X$2:$AC$5,3,FALSE)</f>
        <v>0</v>
      </c>
      <c r="O5" s="2">
        <f>VLOOKUP(4,$X$2:$AC$5,4,FALSE)</f>
        <v>3</v>
      </c>
      <c r="P5" s="2">
        <f>VLOOKUP(4,$X$2:$AC$5,5,FALSE)</f>
        <v>9</v>
      </c>
      <c r="Q5" s="2">
        <f>VLOOKUP(4,$X$2:$AC$5,6,FALSE)</f>
        <v>-6</v>
      </c>
      <c r="S5" s="51">
        <f>IF(J7="",0,IF(K8=$B$116,IF(J7&gt;H7,3,IF(J7=H7,1,0)),0))</f>
        <v>3</v>
      </c>
      <c r="T5" s="51">
        <f>IF(J6="",0,IF(K6=$B$116,IF(H6&lt;J6,3,IF(H6=J6,1,0)),0))</f>
        <v>3</v>
      </c>
      <c r="U5" s="51">
        <f>IF(J4="",0,IF(K4=$B$116,IF(H4&lt;J4,3,IF(H4=J4,1,0)),0))</f>
        <v>1</v>
      </c>
      <c r="V5" s="47"/>
      <c r="W5" s="1"/>
      <c r="X5" s="1">
        <f>RANK(AD5,$AD$2:$AD$5)</f>
        <v>1</v>
      </c>
      <c r="Y5" s="39" t="str">
        <f>B154</f>
        <v>T4M1</v>
      </c>
      <c r="Z5" s="1">
        <f>SUM(S5:V5)</f>
        <v>7</v>
      </c>
      <c r="AA5" s="1">
        <f>SUM(S9:V9)</f>
        <v>12</v>
      </c>
      <c r="AB5" s="1">
        <f>SUM(V6:V9)</f>
        <v>6</v>
      </c>
      <c r="AC5" s="1">
        <f>AA5-AB5</f>
        <v>6</v>
      </c>
      <c r="AD5" s="36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700000003061201</v>
      </c>
      <c r="AE5" s="5"/>
      <c r="AF5" s="37">
        <f>IF($Z5=$Z2,$S5-$V2,0)</f>
        <v>0</v>
      </c>
      <c r="AG5" s="37">
        <f>IF($Z5=$Z3,$T5-$V3,0)</f>
        <v>0</v>
      </c>
      <c r="AH5" s="37">
        <f>IF($Z5=$Z4,$U5-$V4,0)</f>
        <v>0</v>
      </c>
      <c r="AI5" s="37"/>
      <c r="AJ5" s="37">
        <f>SUM(AF5:AI5)</f>
        <v>0</v>
      </c>
      <c r="AK5" s="5"/>
      <c r="AL5" s="37">
        <f>IF($Z5=$Z2,$S9-$V6,0)</f>
        <v>0</v>
      </c>
      <c r="AM5" s="37">
        <f>IF($Z5=$Z3,$T9-$V7,0)</f>
        <v>0</v>
      </c>
      <c r="AN5" s="37">
        <f>IF($Z5=$Z4,$U9-$V8,0)</f>
        <v>0</v>
      </c>
      <c r="AO5" s="37"/>
      <c r="AP5" s="37">
        <f>SUM(AL5:AO5)</f>
        <v>0</v>
      </c>
      <c r="AQ5" s="37">
        <f>IF($Z5=$Z2,$S9,0)</f>
        <v>0</v>
      </c>
      <c r="AR5" s="37">
        <f>IF($Z5=$Z3,$T9,0)</f>
        <v>0</v>
      </c>
      <c r="AS5" s="37">
        <f>IF($Z5=$Z4,$U9,0)</f>
        <v>3</v>
      </c>
      <c r="AT5" s="37"/>
      <c r="AU5" s="37">
        <f>SUM(AQ5:AT5)</f>
        <v>3</v>
      </c>
      <c r="AV5" s="5">
        <v>1</v>
      </c>
      <c r="AW5" s="36"/>
    </row>
    <row r="6" spans="1:49" ht="12.75">
      <c r="A6" s="2">
        <f>A5+1</f>
        <v>18</v>
      </c>
      <c r="B6" s="7">
        <v>41808.875</v>
      </c>
      <c r="C6" s="4" t="s">
        <v>27</v>
      </c>
      <c r="D6" s="44" t="str">
        <f>Y3</f>
        <v>T2M1</v>
      </c>
      <c r="E6" s="22" t="s">
        <v>22</v>
      </c>
      <c r="F6" s="46" t="str">
        <f>Y5</f>
        <v>T4M1</v>
      </c>
      <c r="G6" s="24"/>
      <c r="H6" s="76">
        <f ca="1" t="shared" si="0"/>
        <v>3</v>
      </c>
      <c r="I6" s="13" t="s">
        <v>23</v>
      </c>
      <c r="J6" s="78">
        <f ca="1">IF($B$117="",0,INT(RAND()*5)+INT(RAND()*3)*INT(RAND()*2))</f>
        <v>5</v>
      </c>
      <c r="K6" s="9" t="s">
        <v>24</v>
      </c>
      <c r="L6" s="1"/>
      <c r="N6" s="1"/>
      <c r="O6" s="1"/>
      <c r="P6" s="1"/>
      <c r="S6" s="47"/>
      <c r="T6" s="48">
        <f>IF(K3=$B$116,H3,0)</f>
        <v>0</v>
      </c>
      <c r="U6" s="48">
        <f>IF(K5=$B$116,H5,0)</f>
        <v>3</v>
      </c>
      <c r="V6" s="48">
        <f>IF(K8=$B$116,H7,0)</f>
        <v>0</v>
      </c>
      <c r="W6" s="1"/>
      <c r="X6" s="1"/>
      <c r="Y6" s="1"/>
      <c r="Z6" s="1"/>
      <c r="AA6" s="1"/>
      <c r="AB6" s="1"/>
      <c r="AC6" s="1"/>
      <c r="AD6" s="6"/>
      <c r="AE6" s="9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V6" s="37"/>
      <c r="AW6" s="36"/>
    </row>
    <row r="7" spans="1:49" ht="12.75">
      <c r="A7" s="2">
        <f>A5+16</f>
        <v>33</v>
      </c>
      <c r="B7" s="7">
        <v>41813.916666666664</v>
      </c>
      <c r="C7" s="4" t="s">
        <v>28</v>
      </c>
      <c r="D7" s="43" t="str">
        <f>Y2</f>
        <v>T1M1</v>
      </c>
      <c r="E7" s="22" t="s">
        <v>22</v>
      </c>
      <c r="F7" s="46" t="str">
        <f>Y5</f>
        <v>T4M1</v>
      </c>
      <c r="H7" s="77">
        <f ca="1" t="shared" si="0"/>
        <v>0</v>
      </c>
      <c r="J7" s="78">
        <f ca="1">IF($B$117="",0,INT(RAND()*5)+INT(RAND()*3)*INT(RAND()*2))</f>
        <v>4</v>
      </c>
      <c r="K7" s="9" t="s">
        <v>24</v>
      </c>
      <c r="M7" s="87" t="str">
        <f>IF(N2&gt;0,M2,"")</f>
        <v>T4M1</v>
      </c>
      <c r="N7" s="2" t="s">
        <v>29</v>
      </c>
      <c r="P7" s="57"/>
      <c r="S7" s="49">
        <f>IF(K3=$B$116,J3,0)</f>
        <v>1</v>
      </c>
      <c r="T7" s="47"/>
      <c r="U7" s="49">
        <f>IF(K7=$B$116,H8,0)</f>
        <v>2</v>
      </c>
      <c r="V7" s="49">
        <f>IF(K6=$B$116,H6,0)</f>
        <v>3</v>
      </c>
      <c r="AD7" s="2" t="s">
        <v>30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V7" s="38"/>
      <c r="AW7" s="36"/>
    </row>
    <row r="8" spans="1:49" ht="12.75">
      <c r="A8" s="2">
        <f>A7+1</f>
        <v>34</v>
      </c>
      <c r="B8" s="7">
        <v>41813.916666666664</v>
      </c>
      <c r="C8" s="4" t="s">
        <v>31</v>
      </c>
      <c r="D8" s="44" t="str">
        <f>Y3</f>
        <v>T2M1</v>
      </c>
      <c r="E8" s="22" t="s">
        <v>22</v>
      </c>
      <c r="F8" s="45" t="str">
        <f>Y4</f>
        <v>T3M1</v>
      </c>
      <c r="H8" s="76">
        <f ca="1" t="shared" si="0"/>
        <v>2</v>
      </c>
      <c r="I8" s="13" t="s">
        <v>23</v>
      </c>
      <c r="J8" s="70">
        <f ca="1">IF($B$117="",0,INT(RAND()*5)+INT(RAND()*3)*INT(RAND()*2))</f>
        <v>6</v>
      </c>
      <c r="K8" s="9" t="s">
        <v>24</v>
      </c>
      <c r="M8" s="87" t="str">
        <f>IF(N3&gt;0,M3,"")</f>
        <v>T3M1</v>
      </c>
      <c r="N8" s="2" t="s">
        <v>32</v>
      </c>
      <c r="O8" s="58"/>
      <c r="P8" s="59" t="s">
        <v>33</v>
      </c>
      <c r="S8" s="50">
        <f>IF(K5=$B$116,J5,0)</f>
        <v>4</v>
      </c>
      <c r="T8" s="50">
        <f>IF(K7=$B$116,J8,0)</f>
        <v>6</v>
      </c>
      <c r="U8" s="47"/>
      <c r="V8" s="50">
        <f>IF(K4=$B$116,H4,0)</f>
        <v>3</v>
      </c>
      <c r="AD8" s="2" t="s">
        <v>34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V8" s="38"/>
      <c r="AW8" s="36"/>
    </row>
    <row r="9" spans="19:49" ht="12.75">
      <c r="S9" s="51">
        <f>IF(K8=$B$116,J7,0)</f>
        <v>4</v>
      </c>
      <c r="T9" s="51">
        <f>IF(K6=$B$116,J6,0)</f>
        <v>5</v>
      </c>
      <c r="U9" s="51">
        <f>IF(K4=$B$116,J4,0)</f>
        <v>3</v>
      </c>
      <c r="V9" s="47"/>
      <c r="AD9" s="2" t="s">
        <v>35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V9" s="38"/>
      <c r="AW9" s="36"/>
    </row>
    <row r="10" spans="5:49" ht="6" customHeight="1">
      <c r="E10" s="23"/>
      <c r="F10" s="12"/>
      <c r="G10" s="12"/>
      <c r="H10" s="2"/>
      <c r="I10" s="2"/>
      <c r="J10" s="2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V10" s="38"/>
      <c r="AW10" s="36"/>
    </row>
    <row r="11" spans="2:49" s="12" customFormat="1" ht="12.75">
      <c r="B11" s="79" t="s">
        <v>0</v>
      </c>
      <c r="C11" s="80" t="s">
        <v>36</v>
      </c>
      <c r="D11" s="24" t="s">
        <v>2</v>
      </c>
      <c r="E11" s="21"/>
      <c r="F11" s="24"/>
      <c r="G11" s="24"/>
      <c r="H11" s="28"/>
      <c r="I11" s="27"/>
      <c r="J11" s="28"/>
      <c r="K11" s="29"/>
      <c r="L11" s="24"/>
      <c r="M11" s="86" t="s">
        <v>3</v>
      </c>
      <c r="N11" s="24" t="s">
        <v>4</v>
      </c>
      <c r="O11" s="24" t="s">
        <v>5</v>
      </c>
      <c r="P11" s="24" t="s">
        <v>6</v>
      </c>
      <c r="Q11" s="24" t="s">
        <v>7</v>
      </c>
      <c r="R11" s="24"/>
      <c r="S11" s="2"/>
      <c r="T11" s="2"/>
      <c r="U11" s="2"/>
      <c r="V11" s="2"/>
      <c r="W11" s="24"/>
      <c r="X11" s="24" t="s">
        <v>8</v>
      </c>
      <c r="Y11" s="30" t="s">
        <v>9</v>
      </c>
      <c r="Z11" s="24" t="s">
        <v>4</v>
      </c>
      <c r="AA11" s="24" t="s">
        <v>5</v>
      </c>
      <c r="AB11" s="24" t="s">
        <v>6</v>
      </c>
      <c r="AC11" s="24" t="s">
        <v>7</v>
      </c>
      <c r="AD11" s="24"/>
      <c r="AE11" s="29" t="s">
        <v>10</v>
      </c>
      <c r="AF11" s="22" t="s">
        <v>11</v>
      </c>
      <c r="AG11" s="22"/>
      <c r="AH11" s="22"/>
      <c r="AI11" s="22"/>
      <c r="AJ11" s="22" t="s">
        <v>12</v>
      </c>
      <c r="AK11" s="30" t="s">
        <v>13</v>
      </c>
      <c r="AL11" s="22" t="s">
        <v>14</v>
      </c>
      <c r="AM11" s="22"/>
      <c r="AN11" s="22"/>
      <c r="AO11" s="22"/>
      <c r="AP11" s="22" t="s">
        <v>15</v>
      </c>
      <c r="AQ11" s="22" t="s">
        <v>16</v>
      </c>
      <c r="AR11" s="22"/>
      <c r="AS11" s="22"/>
      <c r="AT11" s="22"/>
      <c r="AU11" s="23" t="s">
        <v>17</v>
      </c>
      <c r="AV11" s="30" t="s">
        <v>18</v>
      </c>
      <c r="AW11" s="35"/>
    </row>
    <row r="12" spans="2:49" ht="12.75">
      <c r="B12" s="3" t="s">
        <v>19</v>
      </c>
      <c r="C12" s="3" t="s">
        <v>20</v>
      </c>
      <c r="L12" s="1"/>
      <c r="M12" s="11" t="str">
        <f>VLOOKUP(1,$X$12:$AC$15,2,FALSE)</f>
        <v>T4M2</v>
      </c>
      <c r="N12" s="2">
        <f>VLOOKUP(1,$X$12:$AC$15,3,FALSE)</f>
        <v>7</v>
      </c>
      <c r="O12" s="2">
        <f>VLOOKUP(1,$X$12:$AC$15,4,FALSE)</f>
        <v>6</v>
      </c>
      <c r="P12" s="2">
        <f>VLOOKUP(1,$X$12:$AC$15,5,FALSE)</f>
        <v>3</v>
      </c>
      <c r="Q12" s="2">
        <f>VLOOKUP(1,$X$12:$AC$15,6,FALSE)</f>
        <v>3</v>
      </c>
      <c r="S12" s="47"/>
      <c r="T12" s="48">
        <f>IF(H13="",0,IF(K13=$B$116,IF(H13&gt;J13,3,IF(H13=J13,1,0)),0))</f>
        <v>0</v>
      </c>
      <c r="U12" s="48">
        <f>IF(H15="",0,IF(K15=$B$116,IF(H15&gt;J15,3,IF(H15=J15,1,0)),0))</f>
        <v>0</v>
      </c>
      <c r="V12" s="48">
        <f>IF(H17="",0,IF(K18=$B$116,IF(J17&lt;H17,3,IF(J17=H17,1,0)),0))</f>
        <v>1</v>
      </c>
      <c r="W12" s="1"/>
      <c r="X12" s="1">
        <f>RANK(AD12,$AD$12:$AD$15)</f>
        <v>4</v>
      </c>
      <c r="Y12" s="42" t="str">
        <f>B125</f>
        <v>T1M2</v>
      </c>
      <c r="Z12" s="1">
        <f>SUM(S12:V12)</f>
        <v>1</v>
      </c>
      <c r="AA12" s="1">
        <f>SUM(S16:V16)</f>
        <v>4</v>
      </c>
      <c r="AB12" s="1">
        <f>SUM(S16:S19)</f>
        <v>11</v>
      </c>
      <c r="AC12" s="1">
        <f>AA12-AB12</f>
        <v>-7</v>
      </c>
      <c r="AD12" s="36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99999999930404</v>
      </c>
      <c r="AE12" s="5"/>
      <c r="AF12" s="37"/>
      <c r="AG12" s="37">
        <f>IF($Z12=$Z13,$T12-$S13,0)</f>
        <v>0</v>
      </c>
      <c r="AH12" s="37">
        <f>IF($Z12=$Z14,$U12-$S14,0)</f>
        <v>0</v>
      </c>
      <c r="AI12" s="37">
        <f>IF($Z12=$Z15,$V12-$S15,0)</f>
        <v>0</v>
      </c>
      <c r="AJ12" s="37">
        <f>SUM(AF12:AI12)</f>
        <v>0</v>
      </c>
      <c r="AK12" s="5"/>
      <c r="AL12" s="37"/>
      <c r="AM12" s="37">
        <f>IF($Z12=$Z13,$T16-$S17,0)</f>
        <v>0</v>
      </c>
      <c r="AN12" s="37">
        <f>IF($Z12=$Z14,$U16-$S18,0)</f>
        <v>0</v>
      </c>
      <c r="AO12" s="37">
        <f>IF($Z12=$Z15,$V16-$S19,0)</f>
        <v>0</v>
      </c>
      <c r="AP12" s="37">
        <f>SUM(AL12:AO12)</f>
        <v>0</v>
      </c>
      <c r="AQ12" s="37"/>
      <c r="AR12" s="37">
        <f>IF($Z12=$Z13,$T16,0)</f>
        <v>0</v>
      </c>
      <c r="AS12" s="37">
        <f>IF($Z12=$Z14,$U16,0)</f>
        <v>0</v>
      </c>
      <c r="AT12" s="37">
        <f>IF($Z12=$Z15,$V16,0)</f>
        <v>0</v>
      </c>
      <c r="AU12" s="37">
        <f>SUM(AQ12:AT12)</f>
        <v>0</v>
      </c>
      <c r="AV12" s="5">
        <v>4</v>
      </c>
      <c r="AW12" s="36"/>
    </row>
    <row r="13" spans="1:49" ht="12.75">
      <c r="A13" s="2">
        <f>A3+2</f>
        <v>3</v>
      </c>
      <c r="B13" s="7">
        <v>41803.875</v>
      </c>
      <c r="C13" s="4" t="s">
        <v>37</v>
      </c>
      <c r="D13" s="43" t="str">
        <f>Y12</f>
        <v>T1M2</v>
      </c>
      <c r="E13" s="22" t="s">
        <v>22</v>
      </c>
      <c r="F13" s="44" t="str">
        <f>Y13</f>
        <v>T2M2</v>
      </c>
      <c r="G13" s="24"/>
      <c r="H13" s="69">
        <f aca="true" ca="1" t="shared" si="1" ref="H13:H18">IF($B$117="",1,INT(RAND()*5)+INT(RAND()*3)*INT(RAND()*2))</f>
        <v>2</v>
      </c>
      <c r="I13" s="13" t="s">
        <v>23</v>
      </c>
      <c r="J13" s="72">
        <f ca="1">IF($B$117="",0,INT(RAND()*5)+INT(RAND()*3)*INT(RAND()*2))</f>
        <v>6</v>
      </c>
      <c r="K13" s="9" t="s">
        <v>24</v>
      </c>
      <c r="L13" s="1"/>
      <c r="M13" s="11" t="str">
        <f>VLOOKUP(2,$X$12:$AC$15,2,FALSE)</f>
        <v>T2M2</v>
      </c>
      <c r="N13" s="2">
        <f>VLOOKUP(2,$X$12:$AC$15,3,FALSE)</f>
        <v>6</v>
      </c>
      <c r="O13" s="2">
        <f>VLOOKUP(2,$X$12:$AC$15,4,FALSE)</f>
        <v>11</v>
      </c>
      <c r="P13" s="2">
        <f>VLOOKUP(2,$X$12:$AC$15,5,FALSE)</f>
        <v>5</v>
      </c>
      <c r="Q13" s="2">
        <f>VLOOKUP(2,$X$12:$AC$15,6,FALSE)</f>
        <v>6</v>
      </c>
      <c r="S13" s="49">
        <f>IF(J13="",0,IF(K13=$B$116,IF(H13&lt;J13,3,IF(H13=J13,1,0)),0))</f>
        <v>3</v>
      </c>
      <c r="T13" s="47"/>
      <c r="U13" s="49">
        <f>IF(H18="",0,IF(K17=$B$116,IF(H18&gt;J18,3,IF(H18=J18,1,0)),0))</f>
        <v>3</v>
      </c>
      <c r="V13" s="49">
        <f>IF(H16="",0,IF(K16=$B$116,IF(H16&gt;J16,3,IF(H16=J16,1,0)),0))</f>
        <v>0</v>
      </c>
      <c r="W13" s="1"/>
      <c r="X13" s="1">
        <f>RANK(AD13,$AD$12:$AD$15)</f>
        <v>2</v>
      </c>
      <c r="Y13" s="40" t="str">
        <f>B135</f>
        <v>T2M2</v>
      </c>
      <c r="Z13" s="1">
        <f>SUM(S13:V13)</f>
        <v>6</v>
      </c>
      <c r="AA13" s="1">
        <f>SUM(S17:V17)</f>
        <v>11</v>
      </c>
      <c r="AB13" s="1">
        <f>SUM(T16:T19)</f>
        <v>5</v>
      </c>
      <c r="AC13" s="1">
        <f>AA13-AB13</f>
        <v>6</v>
      </c>
      <c r="AD13" s="36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600000000061103</v>
      </c>
      <c r="AE13" s="5"/>
      <c r="AF13" s="37">
        <f>IF($Z13=$Z12,$S13-$T12,0)</f>
        <v>0</v>
      </c>
      <c r="AG13" s="37"/>
      <c r="AH13" s="37">
        <f>IF($Z13=$Z14,$U13-$T14,0)</f>
        <v>0</v>
      </c>
      <c r="AI13" s="37">
        <f>IF($Z13=$Z15,$V13-$T15,0)</f>
        <v>0</v>
      </c>
      <c r="AJ13" s="37">
        <f>SUM(AF13:AI13)</f>
        <v>0</v>
      </c>
      <c r="AK13" s="5"/>
      <c r="AL13" s="37">
        <f>IF($Z13=$Z12,$S17-$T16,0)</f>
        <v>0</v>
      </c>
      <c r="AM13" s="37"/>
      <c r="AN13" s="37">
        <f>IF($Z13=$Z14,$U17-$T18,0)</f>
        <v>0</v>
      </c>
      <c r="AO13" s="37">
        <f>IF($Z13=$Z15,$V17-$T19,0)</f>
        <v>0</v>
      </c>
      <c r="AP13" s="37">
        <f>SUM(AL13:AO13)</f>
        <v>0</v>
      </c>
      <c r="AQ13" s="37">
        <f>IF($Z13=$Z12,$S17,0)</f>
        <v>0</v>
      </c>
      <c r="AR13" s="37"/>
      <c r="AS13" s="37">
        <f>IF($Z13=$Z14,$U17,0)</f>
        <v>0</v>
      </c>
      <c r="AT13" s="37">
        <f>IF($Z13=$Z15,$V17,0)</f>
        <v>0</v>
      </c>
      <c r="AU13" s="37">
        <f>SUM(AQ13:AT13)</f>
        <v>0</v>
      </c>
      <c r="AV13" s="5">
        <v>3</v>
      </c>
      <c r="AW13" s="36"/>
    </row>
    <row r="14" spans="1:49" ht="12.75">
      <c r="A14" s="2">
        <f>A13+1</f>
        <v>4</v>
      </c>
      <c r="B14" s="7">
        <v>41804</v>
      </c>
      <c r="C14" s="4" t="s">
        <v>38</v>
      </c>
      <c r="D14" s="45" t="str">
        <f>Y14</f>
        <v>T3M2</v>
      </c>
      <c r="E14" s="22" t="s">
        <v>22</v>
      </c>
      <c r="F14" s="46" t="str">
        <f>Y15</f>
        <v>T4M2</v>
      </c>
      <c r="G14" s="24"/>
      <c r="H14" s="70">
        <f ca="1" t="shared" si="1"/>
        <v>1</v>
      </c>
      <c r="I14" s="13" t="s">
        <v>23</v>
      </c>
      <c r="J14" s="78">
        <f ca="1">IF($B$117="",0,INT(RAND()*5)+INT(RAND()*3)*INT(RAND()*2))</f>
        <v>3</v>
      </c>
      <c r="K14" s="9" t="s">
        <v>24</v>
      </c>
      <c r="L14" s="1"/>
      <c r="M14" s="11" t="str">
        <f>VLOOKUP(3,$X$12:$AC$15,2,FALSE)</f>
        <v>T3M2</v>
      </c>
      <c r="N14" s="2">
        <f>VLOOKUP(3,$X$12:$AC$15,3,FALSE)</f>
        <v>3</v>
      </c>
      <c r="O14" s="2">
        <f>VLOOKUP(3,$X$12:$AC$15,4,FALSE)</f>
        <v>6</v>
      </c>
      <c r="P14" s="2">
        <f>VLOOKUP(3,$X$12:$AC$15,5,FALSE)</f>
        <v>8</v>
      </c>
      <c r="Q14" s="2">
        <f>VLOOKUP(3,$X$12:$AC$15,6,FALSE)</f>
        <v>-2</v>
      </c>
      <c r="S14" s="50">
        <f>IF(J15="",0,IF(K15=$B$116,IF(H15&lt;J15,3,IF(H15=J15,1,0)),0))</f>
        <v>3</v>
      </c>
      <c r="T14" s="50">
        <f>IF(J18="",0,IF(K17=$B$116,IF(H18&lt;J18,3,IF(H18=J18,1,0)),0))</f>
        <v>0</v>
      </c>
      <c r="U14" s="47"/>
      <c r="V14" s="50">
        <f>IF(H14="",0,IF(K14=$B$116,IF(H14&gt;J14,3,IF(H14=J14,1,0)),0))</f>
        <v>0</v>
      </c>
      <c r="W14" s="1"/>
      <c r="X14" s="1">
        <f>RANK(AD14,$AD$12:$AD$15)</f>
        <v>3</v>
      </c>
      <c r="Y14" s="41" t="str">
        <f>B145</f>
        <v>T3M2</v>
      </c>
      <c r="Z14" s="1">
        <f>SUM(S14:V14)</f>
        <v>3</v>
      </c>
      <c r="AA14" s="1">
        <f>SUM(S18:V18)</f>
        <v>6</v>
      </c>
      <c r="AB14" s="1">
        <f>SUM(U16:U19)</f>
        <v>8</v>
      </c>
      <c r="AC14" s="1">
        <f>AA14-AB14</f>
        <v>-2</v>
      </c>
      <c r="AD14" s="36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299999999980602</v>
      </c>
      <c r="AE14" s="5"/>
      <c r="AF14" s="37">
        <f>IF($Z14=$Z12,$S14-$U12,0)</f>
        <v>0</v>
      </c>
      <c r="AG14" s="37">
        <f>IF($Z14=$Z13,$T14-$U13,0)</f>
        <v>0</v>
      </c>
      <c r="AH14" s="37"/>
      <c r="AI14" s="37">
        <f>IF($Z14=$Z15,$V14-$U15,0)</f>
        <v>0</v>
      </c>
      <c r="AJ14" s="37">
        <f>SUM(AF14:AI14)</f>
        <v>0</v>
      </c>
      <c r="AK14" s="5"/>
      <c r="AL14" s="37">
        <f>IF($Z14=$Z12,$S18-$U16,0)</f>
        <v>0</v>
      </c>
      <c r="AM14" s="37">
        <f>IF($Z14=$Z13,$T18-$U17,0)</f>
        <v>0</v>
      </c>
      <c r="AN14" s="37"/>
      <c r="AO14" s="37">
        <f>IF($Z14=$Z15,$V18-$U19,0)</f>
        <v>0</v>
      </c>
      <c r="AP14" s="37">
        <f>SUM(AL14:AO14)</f>
        <v>0</v>
      </c>
      <c r="AQ14" s="37">
        <f>IF($Z14=$Z12,$S18,0)</f>
        <v>0</v>
      </c>
      <c r="AR14" s="37">
        <f>IF($Z14=$Z13,$T18,0)</f>
        <v>0</v>
      </c>
      <c r="AS14" s="37"/>
      <c r="AT14" s="37">
        <f>IF($Z14=$Z15,$V18,0)</f>
        <v>0</v>
      </c>
      <c r="AU14" s="37">
        <f>SUM(AQ14:AT14)</f>
        <v>0</v>
      </c>
      <c r="AV14" s="5">
        <v>2</v>
      </c>
      <c r="AW14" s="36"/>
    </row>
    <row r="15" spans="1:49" ht="12.75">
      <c r="A15" s="2">
        <f>A13+16</f>
        <v>19</v>
      </c>
      <c r="B15" s="7">
        <v>41809</v>
      </c>
      <c r="C15" s="4" t="s">
        <v>39</v>
      </c>
      <c r="D15" s="43" t="str">
        <f>Y12</f>
        <v>T1M2</v>
      </c>
      <c r="E15" s="22" t="s">
        <v>22</v>
      </c>
      <c r="F15" s="45" t="str">
        <f>Y14</f>
        <v>T3M2</v>
      </c>
      <c r="G15" s="24"/>
      <c r="H15" s="77">
        <f ca="1" t="shared" si="1"/>
        <v>2</v>
      </c>
      <c r="I15" s="13" t="s">
        <v>23</v>
      </c>
      <c r="J15" s="74">
        <f ca="1">IF($B$117="",0,INT(RAND()*5)+INT(RAND()*3)*INT(RAND()*2))</f>
        <v>5</v>
      </c>
      <c r="K15" s="9" t="s">
        <v>24</v>
      </c>
      <c r="L15" s="1"/>
      <c r="M15" s="11" t="str">
        <f>VLOOKUP(4,$X$12:$AC$15,2,FALSE)</f>
        <v>T1M2</v>
      </c>
      <c r="N15" s="2">
        <f>VLOOKUP(4,$X$12:$AC$15,3,FALSE)</f>
        <v>1</v>
      </c>
      <c r="O15" s="2">
        <f>VLOOKUP(4,$X$12:$AC$15,4,FALSE)</f>
        <v>4</v>
      </c>
      <c r="P15" s="2">
        <f>VLOOKUP(4,$X$12:$AC$15,5,FALSE)</f>
        <v>11</v>
      </c>
      <c r="Q15" s="2">
        <f>VLOOKUP(4,$X$12:$AC$15,6,FALSE)</f>
        <v>-7</v>
      </c>
      <c r="S15" s="51">
        <f>IF(J17="",0,IF(K18=$B$116,IF(J17&gt;H17,3,IF(J17=H17,1,0)),0))</f>
        <v>1</v>
      </c>
      <c r="T15" s="51">
        <f>IF(J16="",0,IF(K16=$B$116,IF(H16&lt;J16,3,IF(H16=J16,1,0)),0))</f>
        <v>3</v>
      </c>
      <c r="U15" s="51">
        <f>IF(J14="",0,IF(K14=$B$116,IF(H14&lt;J14,3,IF(H14=J14,1,0)),0))</f>
        <v>3</v>
      </c>
      <c r="V15" s="47"/>
      <c r="W15" s="1"/>
      <c r="X15" s="1">
        <f>RANK(AD15,$AD$12:$AD$15)</f>
        <v>1</v>
      </c>
      <c r="Y15" s="39" t="str">
        <f>B155</f>
        <v>T4M2</v>
      </c>
      <c r="Z15" s="1">
        <f>SUM(S15:V15)</f>
        <v>7</v>
      </c>
      <c r="AA15" s="1">
        <f>SUM(S19:V19)</f>
        <v>6</v>
      </c>
      <c r="AB15" s="1">
        <f>SUM(V16:V19)</f>
        <v>3</v>
      </c>
      <c r="AC15" s="1">
        <f>AA15-AB15</f>
        <v>3</v>
      </c>
      <c r="AD15" s="36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700000000030601</v>
      </c>
      <c r="AE15" s="5"/>
      <c r="AF15" s="37">
        <f>IF($Z15=$Z12,$S15-$V12,0)</f>
        <v>0</v>
      </c>
      <c r="AG15" s="37">
        <f>IF($Z15=$Z13,$T15-$V13,0)</f>
        <v>0</v>
      </c>
      <c r="AH15" s="37">
        <f>IF($Z15=$Z14,$U15-$V14,0)</f>
        <v>0</v>
      </c>
      <c r="AI15" s="37"/>
      <c r="AJ15" s="37">
        <f>SUM(AF15:AI15)</f>
        <v>0</v>
      </c>
      <c r="AK15" s="5"/>
      <c r="AL15" s="37">
        <f>IF($Z15=$Z12,$S19-$V16,0)</f>
        <v>0</v>
      </c>
      <c r="AM15" s="37">
        <f>IF($Z15=$Z13,$T19-$V17,0)</f>
        <v>0</v>
      </c>
      <c r="AN15" s="37">
        <f>IF($Z15=$Z14,$U19-$V18,0)</f>
        <v>0</v>
      </c>
      <c r="AO15" s="37"/>
      <c r="AP15" s="37">
        <f>SUM(AL15:AO15)</f>
        <v>0</v>
      </c>
      <c r="AQ15" s="37">
        <f>IF($Z15=$Z12,$S19,0)</f>
        <v>0</v>
      </c>
      <c r="AR15" s="37">
        <f>IF($Z15=$Z13,$T19,0)</f>
        <v>0</v>
      </c>
      <c r="AS15" s="37">
        <f>IF($Z15=$Z14,$U19,0)</f>
        <v>0</v>
      </c>
      <c r="AT15" s="37"/>
      <c r="AU15" s="37">
        <f>SUM(AQ15:AT15)</f>
        <v>0</v>
      </c>
      <c r="AV15" s="5">
        <v>1</v>
      </c>
      <c r="AW15" s="36"/>
    </row>
    <row r="16" spans="1:49" ht="12.75">
      <c r="A16" s="2">
        <f>A15+1</f>
        <v>20</v>
      </c>
      <c r="B16" s="7">
        <v>41808.75</v>
      </c>
      <c r="C16" s="4" t="s">
        <v>40</v>
      </c>
      <c r="D16" s="44" t="str">
        <f>Y13</f>
        <v>T2M2</v>
      </c>
      <c r="E16" s="22" t="s">
        <v>22</v>
      </c>
      <c r="F16" s="46" t="str">
        <f>Y15</f>
        <v>T4M2</v>
      </c>
      <c r="G16" s="24"/>
      <c r="H16" s="76">
        <f ca="1" t="shared" si="1"/>
        <v>2</v>
      </c>
      <c r="I16" s="13" t="s">
        <v>23</v>
      </c>
      <c r="J16" s="78">
        <f ca="1">IF($B$117="",0,INT(RAND()*5)+INT(RAND()*3)*INT(RAND()*2))</f>
        <v>3</v>
      </c>
      <c r="K16" s="9" t="s">
        <v>24</v>
      </c>
      <c r="L16" s="1"/>
      <c r="N16" s="1"/>
      <c r="O16" s="1"/>
      <c r="P16" s="1"/>
      <c r="S16" s="47"/>
      <c r="T16" s="48">
        <f>IF(K13=$B$116,H13,0)</f>
        <v>2</v>
      </c>
      <c r="U16" s="48">
        <f>IF(K15=$B$116,H15,0)</f>
        <v>2</v>
      </c>
      <c r="V16" s="48">
        <f>IF(K18=$B$116,H17,0)</f>
        <v>0</v>
      </c>
      <c r="W16" s="1"/>
      <c r="X16" s="1"/>
      <c r="Y16" s="1"/>
      <c r="Z16" s="1"/>
      <c r="AA16" s="1"/>
      <c r="AB16" s="1"/>
      <c r="AC16" s="1"/>
      <c r="AD16" s="6"/>
      <c r="AE16" s="9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V16" s="37"/>
      <c r="AW16" s="36"/>
    </row>
    <row r="17" spans="1:49" ht="12.75">
      <c r="A17" s="2">
        <f>A15+16</f>
        <v>35</v>
      </c>
      <c r="B17" s="7">
        <v>41813.75</v>
      </c>
      <c r="C17" s="4" t="s">
        <v>41</v>
      </c>
      <c r="D17" s="43" t="str">
        <f>Y12</f>
        <v>T1M2</v>
      </c>
      <c r="E17" s="22" t="s">
        <v>22</v>
      </c>
      <c r="F17" s="46" t="str">
        <f>Y15</f>
        <v>T4M2</v>
      </c>
      <c r="H17" s="77">
        <f ca="1" t="shared" si="1"/>
        <v>0</v>
      </c>
      <c r="I17" s="13" t="s">
        <v>23</v>
      </c>
      <c r="J17" s="78">
        <f ca="1">IF($B$117="",0,INT(RAND()*5)+INT(RAND()*3)*INT(RAND()*2))</f>
        <v>0</v>
      </c>
      <c r="K17" s="9" t="s">
        <v>24</v>
      </c>
      <c r="M17" s="88" t="str">
        <f>IF(N12&gt;0,M12,"")</f>
        <v>T4M2</v>
      </c>
      <c r="N17" s="2" t="s">
        <v>42</v>
      </c>
      <c r="P17" s="57"/>
      <c r="S17" s="49">
        <f>IF(K13=$B$116,J13,0)</f>
        <v>6</v>
      </c>
      <c r="T17" s="47"/>
      <c r="U17" s="49">
        <f>IF(K17=$B$116,H18,0)</f>
        <v>3</v>
      </c>
      <c r="V17" s="49">
        <f>IF(K16=$B$116,H16,0)</f>
        <v>2</v>
      </c>
      <c r="AD17" s="2" t="s">
        <v>30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V17" s="38"/>
      <c r="AW17" s="36"/>
    </row>
    <row r="18" spans="1:49" ht="12.75">
      <c r="A18" s="2">
        <f>A17+1</f>
        <v>36</v>
      </c>
      <c r="B18" s="7">
        <v>41813.75</v>
      </c>
      <c r="C18" s="4" t="s">
        <v>21</v>
      </c>
      <c r="D18" s="44" t="str">
        <f>Y13</f>
        <v>T2M2</v>
      </c>
      <c r="E18" s="22" t="s">
        <v>22</v>
      </c>
      <c r="F18" s="45" t="str">
        <f>Y14</f>
        <v>T3M2</v>
      </c>
      <c r="H18" s="76">
        <f ca="1" t="shared" si="1"/>
        <v>3</v>
      </c>
      <c r="I18" s="13" t="s">
        <v>23</v>
      </c>
      <c r="J18" s="70">
        <f ca="1">IF($B$117="",0,INT(RAND()*5)+INT(RAND()*3)*INT(RAND()*2))</f>
        <v>0</v>
      </c>
      <c r="K18" s="9" t="s">
        <v>24</v>
      </c>
      <c r="M18" s="88" t="str">
        <f>IF(N13&gt;0,M13,"")</f>
        <v>T2M2</v>
      </c>
      <c r="N18" s="2" t="s">
        <v>43</v>
      </c>
      <c r="O18" s="58"/>
      <c r="P18" s="59" t="s">
        <v>33</v>
      </c>
      <c r="S18" s="50">
        <f>IF(K15=$B$116,J15,0)</f>
        <v>5</v>
      </c>
      <c r="T18" s="50">
        <f>IF(K17=$B$116,J18,0)</f>
        <v>0</v>
      </c>
      <c r="U18" s="47"/>
      <c r="V18" s="50">
        <f>IF(K14=$B$116,H14,0)</f>
        <v>1</v>
      </c>
      <c r="AD18" s="2" t="s">
        <v>34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V18" s="38"/>
      <c r="AW18" s="36"/>
    </row>
    <row r="19" spans="19:49" ht="12.75">
      <c r="S19" s="51">
        <f>IF(K18=$B$116,J17,0)</f>
        <v>0</v>
      </c>
      <c r="T19" s="51">
        <f>IF(K16=$B$116,J16,0)</f>
        <v>3</v>
      </c>
      <c r="U19" s="51">
        <f>IF(K14=$B$116,J14,0)</f>
        <v>3</v>
      </c>
      <c r="V19" s="47"/>
      <c r="AD19" s="2" t="s">
        <v>35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V19" s="38"/>
      <c r="AW19" s="36"/>
    </row>
    <row r="20" spans="5:49" ht="6" customHeight="1">
      <c r="E20" s="23"/>
      <c r="F20" s="12"/>
      <c r="G20" s="12"/>
      <c r="H20" s="2"/>
      <c r="I20" s="2"/>
      <c r="J20" s="2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V20" s="38"/>
      <c r="AW20" s="36"/>
    </row>
    <row r="21" spans="2:49" s="12" customFormat="1" ht="12.75">
      <c r="B21" s="52" t="s">
        <v>0</v>
      </c>
      <c r="C21" s="43" t="s">
        <v>44</v>
      </c>
      <c r="D21" s="24" t="s">
        <v>2</v>
      </c>
      <c r="E21" s="21"/>
      <c r="F21" s="24"/>
      <c r="G21" s="24"/>
      <c r="H21" s="28"/>
      <c r="I21" s="27"/>
      <c r="J21" s="28"/>
      <c r="K21" s="29"/>
      <c r="L21" s="24"/>
      <c r="M21" s="86" t="s">
        <v>3</v>
      </c>
      <c r="N21" s="24" t="s">
        <v>4</v>
      </c>
      <c r="O21" s="24" t="s">
        <v>5</v>
      </c>
      <c r="P21" s="24" t="s">
        <v>6</v>
      </c>
      <c r="Q21" s="24" t="s">
        <v>7</v>
      </c>
      <c r="R21" s="24"/>
      <c r="S21" s="2"/>
      <c r="T21" s="2"/>
      <c r="U21" s="2"/>
      <c r="V21" s="2"/>
      <c r="W21" s="24"/>
      <c r="X21" s="24" t="s">
        <v>8</v>
      </c>
      <c r="Y21" s="30" t="s">
        <v>9</v>
      </c>
      <c r="Z21" s="24" t="s">
        <v>4</v>
      </c>
      <c r="AA21" s="24" t="s">
        <v>5</v>
      </c>
      <c r="AB21" s="24" t="s">
        <v>6</v>
      </c>
      <c r="AC21" s="24" t="s">
        <v>7</v>
      </c>
      <c r="AD21" s="24"/>
      <c r="AE21" s="29" t="s">
        <v>10</v>
      </c>
      <c r="AF21" s="22" t="s">
        <v>11</v>
      </c>
      <c r="AG21" s="22"/>
      <c r="AH21" s="22"/>
      <c r="AI21" s="22"/>
      <c r="AJ21" s="22" t="s">
        <v>12</v>
      </c>
      <c r="AK21" s="30" t="s">
        <v>13</v>
      </c>
      <c r="AL21" s="22" t="s">
        <v>14</v>
      </c>
      <c r="AM21" s="22"/>
      <c r="AN21" s="22"/>
      <c r="AO21" s="22"/>
      <c r="AP21" s="22" t="s">
        <v>15</v>
      </c>
      <c r="AQ21" s="22" t="s">
        <v>16</v>
      </c>
      <c r="AR21" s="22"/>
      <c r="AS21" s="22"/>
      <c r="AT21" s="22"/>
      <c r="AU21" s="23" t="s">
        <v>17</v>
      </c>
      <c r="AV21" s="30" t="s">
        <v>18</v>
      </c>
      <c r="AW21" s="35"/>
    </row>
    <row r="22" spans="2:49" ht="12.75">
      <c r="B22" s="3" t="s">
        <v>19</v>
      </c>
      <c r="C22" s="3" t="s">
        <v>20</v>
      </c>
      <c r="L22" s="1"/>
      <c r="M22" s="11" t="str">
        <f>VLOOKUP(1,$X$22:$AC$25,2,FALSE)</f>
        <v>T4M3</v>
      </c>
      <c r="N22" s="2">
        <f>VLOOKUP(1,$X$22:$AC$25,3,FALSE)</f>
        <v>7</v>
      </c>
      <c r="O22" s="2">
        <f>VLOOKUP(1,$X$22:$AC$25,4,FALSE)</f>
        <v>9</v>
      </c>
      <c r="P22" s="2">
        <f>VLOOKUP(1,$X$22:$AC$25,5,FALSE)</f>
        <v>4</v>
      </c>
      <c r="Q22" s="2">
        <f>VLOOKUP(1,$X$22:$AC$25,6,FALSE)</f>
        <v>5</v>
      </c>
      <c r="S22" s="47"/>
      <c r="T22" s="48">
        <f>IF(H23="",0,IF(K23=$B$116,IF(H23&gt;J23,3,IF(H23=J23,1,0)),0))</f>
        <v>0</v>
      </c>
      <c r="U22" s="48">
        <f>IF(H25="",0,IF(K25=$B$116,IF(H25&gt;J25,3,IF(H25=J25,1,0)),0))</f>
        <v>0</v>
      </c>
      <c r="V22" s="48">
        <f>IF(H27="",0,IF(K28=$B$116,IF(J27&lt;H27,3,IF(J27=H27,1,0)),0))</f>
        <v>1</v>
      </c>
      <c r="W22" s="1"/>
      <c r="X22" s="1">
        <f>RANK(AD22,$AD$22:$AD$25)</f>
        <v>4</v>
      </c>
      <c r="Y22" s="42" t="str">
        <f>B126</f>
        <v>T1M3</v>
      </c>
      <c r="Z22" s="1">
        <f>SUM(S22:V22)</f>
        <v>1</v>
      </c>
      <c r="AA22" s="1">
        <f>SUM(S26:V26)</f>
        <v>3</v>
      </c>
      <c r="AB22" s="1">
        <f>SUM(S26:S29)</f>
        <v>9</v>
      </c>
      <c r="AC22" s="1">
        <f>AA22-AB22</f>
        <v>-6</v>
      </c>
      <c r="AD22" s="36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99999999940304</v>
      </c>
      <c r="AE22" s="5"/>
      <c r="AF22" s="37"/>
      <c r="AG22" s="37">
        <f>IF($Z22=$Z23,$T22-$S23,0)</f>
        <v>0</v>
      </c>
      <c r="AH22" s="37">
        <f>IF($Z22=$Z24,$U22-$S24,0)</f>
        <v>0</v>
      </c>
      <c r="AI22" s="37">
        <f>IF($Z22=$Z25,$V22-$S25,0)</f>
        <v>0</v>
      </c>
      <c r="AJ22" s="37">
        <f>SUM(AF22:AI22)</f>
        <v>0</v>
      </c>
      <c r="AK22" s="5"/>
      <c r="AL22" s="37"/>
      <c r="AM22" s="37">
        <f>IF($Z22=$Z23,$T26-$S27,0)</f>
        <v>0</v>
      </c>
      <c r="AN22" s="37">
        <f>IF($Z22=$Z24,$U26-$S28,0)</f>
        <v>0</v>
      </c>
      <c r="AO22" s="37">
        <f>IF($Z22=$Z25,$V26-$S29,0)</f>
        <v>0</v>
      </c>
      <c r="AP22" s="37">
        <f>SUM(AL22:AO22)</f>
        <v>0</v>
      </c>
      <c r="AQ22" s="37"/>
      <c r="AR22" s="37">
        <f>IF($Z22=$Z23,$T26,0)</f>
        <v>0</v>
      </c>
      <c r="AS22" s="37">
        <f>IF($Z22=$Z24,$U26,0)</f>
        <v>0</v>
      </c>
      <c r="AT22" s="37">
        <f>IF($Z22=$Z25,$V26,0)</f>
        <v>0</v>
      </c>
      <c r="AU22" s="37">
        <f>SUM(AQ22:AT22)</f>
        <v>0</v>
      </c>
      <c r="AV22" s="5">
        <v>4</v>
      </c>
      <c r="AW22" s="36"/>
    </row>
    <row r="23" spans="1:49" ht="12.75">
      <c r="A23" s="2">
        <f>A13+2</f>
        <v>5</v>
      </c>
      <c r="B23" s="7">
        <v>41804.75</v>
      </c>
      <c r="C23" s="4" t="s">
        <v>45</v>
      </c>
      <c r="D23" s="43" t="str">
        <f>Y22</f>
        <v>T1M3</v>
      </c>
      <c r="E23" s="22" t="s">
        <v>22</v>
      </c>
      <c r="F23" s="44" t="str">
        <f>Y23</f>
        <v>T2M3</v>
      </c>
      <c r="G23" s="24"/>
      <c r="H23" s="69">
        <f aca="true" ca="1" t="shared" si="2" ref="H23:H28">IF($B$117="",1,INT(RAND()*5)+INT(RAND()*3)*INT(RAND()*2))</f>
        <v>1</v>
      </c>
      <c r="I23" s="13" t="s">
        <v>23</v>
      </c>
      <c r="J23" s="72">
        <f ca="1">IF($B$117="",0,INT(RAND()*5)+INT(RAND()*3)*INT(RAND()*2))</f>
        <v>4</v>
      </c>
      <c r="K23" s="9" t="s">
        <v>24</v>
      </c>
      <c r="L23" s="1"/>
      <c r="M23" s="11" t="str">
        <f>VLOOKUP(2,$X$22:$AC$25,2,FALSE)</f>
        <v>T3M3</v>
      </c>
      <c r="N23" s="2">
        <f>VLOOKUP(2,$X$22:$AC$25,3,FALSE)</f>
        <v>6</v>
      </c>
      <c r="O23" s="2">
        <f>VLOOKUP(2,$X$22:$AC$25,4,FALSE)</f>
        <v>9</v>
      </c>
      <c r="P23" s="2">
        <f>VLOOKUP(2,$X$22:$AC$25,5,FALSE)</f>
        <v>5</v>
      </c>
      <c r="Q23" s="2">
        <f>VLOOKUP(2,$X$22:$AC$25,6,FALSE)</f>
        <v>4</v>
      </c>
      <c r="S23" s="49">
        <f>IF(J23="",0,IF(K23=$B$116,IF(H23&lt;J23,3,IF(H23=J23,1,0)),0))</f>
        <v>3</v>
      </c>
      <c r="T23" s="47"/>
      <c r="U23" s="49">
        <f>IF(H28="",0,IF(K27=$B$116,IF(H28&gt;J28,3,IF(H28=J28,1,0)),0))</f>
        <v>0</v>
      </c>
      <c r="V23" s="49">
        <f>IF(H26="",0,IF(K26=$B$116,IF(H26&gt;J26,3,IF(H26=J26,1,0)),0))</f>
        <v>0</v>
      </c>
      <c r="W23" s="1"/>
      <c r="X23" s="1">
        <f>RANK(AD23,$AD$22:$AD$25)</f>
        <v>3</v>
      </c>
      <c r="Y23" s="40" t="str">
        <f>B136</f>
        <v>T2M3</v>
      </c>
      <c r="Z23" s="1">
        <f>SUM(S23:V23)</f>
        <v>3</v>
      </c>
      <c r="AA23" s="1">
        <f>SUM(S27:V27)</f>
        <v>6</v>
      </c>
      <c r="AB23" s="1">
        <f>SUM(T26:T29)</f>
        <v>9</v>
      </c>
      <c r="AC23" s="1">
        <f>AA23-AB23</f>
        <v>-3</v>
      </c>
      <c r="AD23" s="36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299999999970603</v>
      </c>
      <c r="AE23" s="5"/>
      <c r="AF23" s="37">
        <f>IF($Z23=$Z22,$S23-$T22,0)</f>
        <v>0</v>
      </c>
      <c r="AG23" s="37"/>
      <c r="AH23" s="37">
        <f>IF($Z23=$Z24,$U23-$T24,0)</f>
        <v>0</v>
      </c>
      <c r="AI23" s="37">
        <f>IF($Z23=$Z25,$V23-$T25,0)</f>
        <v>0</v>
      </c>
      <c r="AJ23" s="37">
        <f>SUM(AF23:AI23)</f>
        <v>0</v>
      </c>
      <c r="AK23" s="5"/>
      <c r="AL23" s="37">
        <f>IF($Z23=$Z22,$S27-$T26,0)</f>
        <v>0</v>
      </c>
      <c r="AM23" s="37"/>
      <c r="AN23" s="37">
        <f>IF($Z23=$Z24,$U27-$T28,0)</f>
        <v>0</v>
      </c>
      <c r="AO23" s="37">
        <f>IF($Z23=$Z25,$V27-$T29,0)</f>
        <v>0</v>
      </c>
      <c r="AP23" s="37">
        <f>SUM(AL23:AO23)</f>
        <v>0</v>
      </c>
      <c r="AQ23" s="37">
        <f>IF($Z23=$Z22,$S27,0)</f>
        <v>0</v>
      </c>
      <c r="AR23" s="37"/>
      <c r="AS23" s="37">
        <f>IF($Z23=$Z24,$U27,0)</f>
        <v>0</v>
      </c>
      <c r="AT23" s="37">
        <f>IF($Z23=$Z25,$V27,0)</f>
        <v>0</v>
      </c>
      <c r="AU23" s="37">
        <f>SUM(AQ23:AT23)</f>
        <v>0</v>
      </c>
      <c r="AV23" s="5">
        <v>3</v>
      </c>
      <c r="AW23" s="36"/>
    </row>
    <row r="24" spans="1:49" ht="12.75">
      <c r="A24" s="2">
        <f>A23+1</f>
        <v>6</v>
      </c>
      <c r="B24" s="7">
        <v>41805</v>
      </c>
      <c r="C24" s="4" t="s">
        <v>31</v>
      </c>
      <c r="D24" s="45" t="str">
        <f>Y24</f>
        <v>T3M3</v>
      </c>
      <c r="E24" s="22" t="s">
        <v>22</v>
      </c>
      <c r="F24" s="46" t="str">
        <f>Y25</f>
        <v>T4M3</v>
      </c>
      <c r="G24" s="24"/>
      <c r="H24" s="70">
        <f ca="1" t="shared" si="2"/>
        <v>2</v>
      </c>
      <c r="I24" s="13" t="s">
        <v>23</v>
      </c>
      <c r="J24" s="78">
        <f ca="1">IF($B$117="",0,INT(RAND()*5)+INT(RAND()*3)*INT(RAND()*2))</f>
        <v>3</v>
      </c>
      <c r="K24" s="9" t="s">
        <v>24</v>
      </c>
      <c r="L24" s="1"/>
      <c r="M24" s="11" t="str">
        <f>VLOOKUP(3,$X$22:$AC$25,2,FALSE)</f>
        <v>T2M3</v>
      </c>
      <c r="N24" s="2">
        <f>VLOOKUP(3,$X$22:$AC$25,3,FALSE)</f>
        <v>3</v>
      </c>
      <c r="O24" s="2">
        <f>VLOOKUP(3,$X$22:$AC$25,4,FALSE)</f>
        <v>6</v>
      </c>
      <c r="P24" s="2">
        <f>VLOOKUP(3,$X$22:$AC$25,5,FALSE)</f>
        <v>9</v>
      </c>
      <c r="Q24" s="2">
        <f>VLOOKUP(3,$X$22:$AC$25,6,FALSE)</f>
        <v>-3</v>
      </c>
      <c r="S24" s="50">
        <f>IF(J25="",0,IF(K25=$B$116,IF(H25&lt;J25,3,IF(H25=J25,1,0)),0))</f>
        <v>3</v>
      </c>
      <c r="T24" s="50">
        <f>IF(J28="",0,IF(K27=$B$116,IF(H28&lt;J28,3,IF(H28=J28,1,0)),0))</f>
        <v>3</v>
      </c>
      <c r="U24" s="47"/>
      <c r="V24" s="50">
        <f>IF(H24="",0,IF(K24=$B$116,IF(H24&gt;J24,3,IF(H24=J24,1,0)),0))</f>
        <v>0</v>
      </c>
      <c r="W24" s="1"/>
      <c r="X24" s="1">
        <f>RANK(AD24,$AD$22:$AD$25)</f>
        <v>2</v>
      </c>
      <c r="Y24" s="41" t="str">
        <f>B146</f>
        <v>T3M3</v>
      </c>
      <c r="Z24" s="1">
        <f>SUM(S24:V24)</f>
        <v>6</v>
      </c>
      <c r="AA24" s="1">
        <f>SUM(S28:V28)</f>
        <v>9</v>
      </c>
      <c r="AB24" s="1">
        <f>SUM(U26:U29)</f>
        <v>5</v>
      </c>
      <c r="AC24" s="1">
        <f>AA24-AB24</f>
        <v>4</v>
      </c>
      <c r="AD24" s="36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600000000040902</v>
      </c>
      <c r="AE24" s="5"/>
      <c r="AF24" s="37">
        <f>IF($Z24=$Z22,$S24-$U22,0)</f>
        <v>0</v>
      </c>
      <c r="AG24" s="37">
        <f>IF($Z24=$Z23,$T24-$U23,0)</f>
        <v>0</v>
      </c>
      <c r="AH24" s="37"/>
      <c r="AI24" s="37">
        <f>IF($Z24=$Z25,$V24-$U25,0)</f>
        <v>0</v>
      </c>
      <c r="AJ24" s="37">
        <f>SUM(AF24:AI24)</f>
        <v>0</v>
      </c>
      <c r="AK24" s="5"/>
      <c r="AL24" s="37">
        <f>IF($Z24=$Z22,$S28-$U26,0)</f>
        <v>0</v>
      </c>
      <c r="AM24" s="37">
        <f>IF($Z24=$Z23,$T28-$U27,0)</f>
        <v>0</v>
      </c>
      <c r="AN24" s="37"/>
      <c r="AO24" s="37">
        <f>IF($Z24=$Z25,$V28-$U29,0)</f>
        <v>0</v>
      </c>
      <c r="AP24" s="37">
        <f>SUM(AL24:AO24)</f>
        <v>0</v>
      </c>
      <c r="AQ24" s="37">
        <f>IF($Z24=$Z22,$S28,0)</f>
        <v>0</v>
      </c>
      <c r="AR24" s="37">
        <f>IF($Z24=$Z23,$T28,0)</f>
        <v>0</v>
      </c>
      <c r="AS24" s="37"/>
      <c r="AT24" s="37">
        <f>IF($Z24=$Z25,$V28,0)</f>
        <v>0</v>
      </c>
      <c r="AU24" s="37">
        <f>SUM(AQ24:AT24)</f>
        <v>0</v>
      </c>
      <c r="AV24" s="5">
        <v>2</v>
      </c>
      <c r="AW24" s="36"/>
    </row>
    <row r="25" spans="1:49" ht="12.75">
      <c r="A25" s="2">
        <f>A23+16</f>
        <v>21</v>
      </c>
      <c r="B25" s="7">
        <v>41809.75</v>
      </c>
      <c r="C25" s="4" t="s">
        <v>28</v>
      </c>
      <c r="D25" s="43" t="str">
        <f>Y22</f>
        <v>T1M3</v>
      </c>
      <c r="E25" s="22" t="s">
        <v>22</v>
      </c>
      <c r="F25" s="45" t="str">
        <f>Y24</f>
        <v>T3M3</v>
      </c>
      <c r="G25" s="24"/>
      <c r="H25" s="77">
        <f ca="1" t="shared" si="2"/>
        <v>1</v>
      </c>
      <c r="I25" s="13" t="s">
        <v>23</v>
      </c>
      <c r="J25" s="74">
        <f ca="1">IF($B$117="",0,INT(RAND()*5)+INT(RAND()*3)*INT(RAND()*2))</f>
        <v>4</v>
      </c>
      <c r="K25" s="9" t="s">
        <v>24</v>
      </c>
      <c r="L25" s="1"/>
      <c r="M25" s="11" t="str">
        <f>VLOOKUP(4,$X$22:$AC$25,2,FALSE)</f>
        <v>T1M3</v>
      </c>
      <c r="N25" s="2">
        <f>VLOOKUP(4,$X$22:$AC$25,3,FALSE)</f>
        <v>1</v>
      </c>
      <c r="O25" s="2">
        <f>VLOOKUP(4,$X$22:$AC$25,4,FALSE)</f>
        <v>3</v>
      </c>
      <c r="P25" s="2">
        <f>VLOOKUP(4,$X$22:$AC$25,5,FALSE)</f>
        <v>9</v>
      </c>
      <c r="Q25" s="2">
        <f>VLOOKUP(4,$X$22:$AC$25,6,FALSE)</f>
        <v>-6</v>
      </c>
      <c r="S25" s="51">
        <f>IF(J27="",0,IF(K28=$B$116,IF(J27&gt;H27,3,IF(J27=H27,1,0)),0))</f>
        <v>1</v>
      </c>
      <c r="T25" s="51">
        <f>IF(J26="",0,IF(K26=$B$116,IF(H26&lt;J26,3,IF(H26=J26,1,0)),0))</f>
        <v>3</v>
      </c>
      <c r="U25" s="51">
        <f>IF(J24="",0,IF(K24=$B$116,IF(H24&lt;J24,3,IF(H24=J24,1,0)),0))</f>
        <v>3</v>
      </c>
      <c r="V25" s="47"/>
      <c r="W25" s="1"/>
      <c r="X25" s="1">
        <f>RANK(AD25,$AD$22:$AD$25)</f>
        <v>1</v>
      </c>
      <c r="Y25" s="39" t="str">
        <f>B156</f>
        <v>T4M3</v>
      </c>
      <c r="Z25" s="1">
        <f>SUM(S25:V25)</f>
        <v>7</v>
      </c>
      <c r="AA25" s="1">
        <f>SUM(S29:V29)</f>
        <v>9</v>
      </c>
      <c r="AB25" s="1">
        <f>SUM(V26:V29)</f>
        <v>4</v>
      </c>
      <c r="AC25" s="1">
        <f>AA25-AB25</f>
        <v>5</v>
      </c>
      <c r="AD25" s="36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700000000050901</v>
      </c>
      <c r="AE25" s="5"/>
      <c r="AF25" s="37">
        <f>IF($Z25=$Z22,$S25-$V22,0)</f>
        <v>0</v>
      </c>
      <c r="AG25" s="37">
        <f>IF($Z25=$Z23,$T25-$V23,0)</f>
        <v>0</v>
      </c>
      <c r="AH25" s="37">
        <f>IF($Z25=$Z24,$U25-$V24,0)</f>
        <v>0</v>
      </c>
      <c r="AI25" s="37"/>
      <c r="AJ25" s="37">
        <f>SUM(AF25:AI25)</f>
        <v>0</v>
      </c>
      <c r="AK25" s="5"/>
      <c r="AL25" s="37">
        <f>IF($Z25=$Z22,$S29-$V26,0)</f>
        <v>0</v>
      </c>
      <c r="AM25" s="37">
        <f>IF($Z25=$Z23,$T29-$V27,0)</f>
        <v>0</v>
      </c>
      <c r="AN25" s="37">
        <f>IF($Z25=$Z24,$U29-$V28,0)</f>
        <v>0</v>
      </c>
      <c r="AO25" s="37"/>
      <c r="AP25" s="37">
        <f>SUM(AL25:AO25)</f>
        <v>0</v>
      </c>
      <c r="AQ25" s="37">
        <f>IF($Z25=$Z22,$S29,0)</f>
        <v>0</v>
      </c>
      <c r="AR25" s="37">
        <f>IF($Z25=$Z23,$T29,0)</f>
        <v>0</v>
      </c>
      <c r="AS25" s="37">
        <f>IF($Z25=$Z24,$U29,0)</f>
        <v>0</v>
      </c>
      <c r="AT25" s="37"/>
      <c r="AU25" s="37">
        <f>SUM(AQ25:AT25)</f>
        <v>0</v>
      </c>
      <c r="AV25" s="5">
        <v>1</v>
      </c>
      <c r="AW25" s="36"/>
    </row>
    <row r="26" spans="1:49" ht="12.75">
      <c r="A26" s="2">
        <f>A25+1</f>
        <v>22</v>
      </c>
      <c r="B26" s="7">
        <v>41810</v>
      </c>
      <c r="C26" s="4" t="s">
        <v>25</v>
      </c>
      <c r="D26" s="44" t="str">
        <f>Y23</f>
        <v>T2M3</v>
      </c>
      <c r="E26" s="22" t="s">
        <v>22</v>
      </c>
      <c r="F26" s="46" t="str">
        <f>Y25</f>
        <v>T4M3</v>
      </c>
      <c r="G26" s="24"/>
      <c r="H26" s="76">
        <f ca="1" t="shared" si="2"/>
        <v>1</v>
      </c>
      <c r="I26" s="13" t="s">
        <v>23</v>
      </c>
      <c r="J26" s="78">
        <f ca="1">IF($B$117="",0,INT(RAND()*5)+INT(RAND()*3)*INT(RAND()*2))</f>
        <v>5</v>
      </c>
      <c r="K26" s="9" t="s">
        <v>24</v>
      </c>
      <c r="L26" s="1"/>
      <c r="N26" s="1"/>
      <c r="O26" s="1"/>
      <c r="P26" s="1"/>
      <c r="S26" s="47"/>
      <c r="T26" s="48">
        <f>IF(K23=$B$116,H23,0)</f>
        <v>1</v>
      </c>
      <c r="U26" s="48">
        <f>IF(K25=$B$116,H25,0)</f>
        <v>1</v>
      </c>
      <c r="V26" s="48">
        <f>IF(K28=$B$116,H27,0)</f>
        <v>1</v>
      </c>
      <c r="W26" s="1"/>
      <c r="X26" s="1"/>
      <c r="Y26" s="1"/>
      <c r="Z26" s="1"/>
      <c r="AA26" s="1"/>
      <c r="AB26" s="1"/>
      <c r="AC26" s="1"/>
      <c r="AD26" s="6"/>
      <c r="AE26" s="9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V26" s="37"/>
      <c r="AW26" s="36"/>
    </row>
    <row r="27" spans="1:49" ht="12.75">
      <c r="A27" s="2">
        <f>A25+16</f>
        <v>37</v>
      </c>
      <c r="B27" s="7">
        <v>41814.916666666664</v>
      </c>
      <c r="C27" s="4" t="s">
        <v>38</v>
      </c>
      <c r="D27" s="43" t="str">
        <f>Y22</f>
        <v>T1M3</v>
      </c>
      <c r="E27" s="22" t="s">
        <v>22</v>
      </c>
      <c r="F27" s="46" t="str">
        <f>Y25</f>
        <v>T4M3</v>
      </c>
      <c r="H27" s="77">
        <f ca="1" t="shared" si="2"/>
        <v>1</v>
      </c>
      <c r="I27" s="13" t="s">
        <v>23</v>
      </c>
      <c r="J27" s="78">
        <f ca="1">IF($B$117="",0,INT(RAND()*5)+INT(RAND()*3)*INT(RAND()*2))</f>
        <v>1</v>
      </c>
      <c r="K27" s="9" t="s">
        <v>24</v>
      </c>
      <c r="M27" s="89" t="str">
        <f>IF(N22&gt;0,M22,"")</f>
        <v>T4M3</v>
      </c>
      <c r="N27" s="2" t="s">
        <v>46</v>
      </c>
      <c r="P27" s="57"/>
      <c r="S27" s="49">
        <f>IF(K23=$B$116,J23,0)</f>
        <v>4</v>
      </c>
      <c r="T27" s="47"/>
      <c r="U27" s="49">
        <f>IF(K27=$B$116,H28,0)</f>
        <v>1</v>
      </c>
      <c r="V27" s="49">
        <f>IF(K26=$B$116,H26,0)</f>
        <v>1</v>
      </c>
      <c r="AD27" s="2" t="s">
        <v>30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V27" s="38"/>
      <c r="AW27" s="36"/>
    </row>
    <row r="28" spans="1:49" ht="12.75">
      <c r="A28" s="2">
        <f>A27+1</f>
        <v>38</v>
      </c>
      <c r="B28" s="7">
        <v>41814.916666666664</v>
      </c>
      <c r="C28" s="4" t="s">
        <v>26</v>
      </c>
      <c r="D28" s="44" t="str">
        <f>Y23</f>
        <v>T2M3</v>
      </c>
      <c r="E28" s="22" t="s">
        <v>22</v>
      </c>
      <c r="F28" s="45" t="str">
        <f>Y24</f>
        <v>T3M3</v>
      </c>
      <c r="H28" s="76">
        <f ca="1" t="shared" si="2"/>
        <v>1</v>
      </c>
      <c r="I28" s="13" t="s">
        <v>23</v>
      </c>
      <c r="J28" s="70">
        <f ca="1">IF($B$117="",0,INT(RAND()*5)+INT(RAND()*3)*INT(RAND()*2))</f>
        <v>3</v>
      </c>
      <c r="K28" s="9" t="s">
        <v>24</v>
      </c>
      <c r="M28" s="89" t="str">
        <f>IF(N23&gt;0,M23,"")</f>
        <v>T3M3</v>
      </c>
      <c r="N28" s="2" t="s">
        <v>47</v>
      </c>
      <c r="O28" s="58"/>
      <c r="P28" s="59" t="s">
        <v>33</v>
      </c>
      <c r="S28" s="50">
        <f>IF(K25=$B$116,J25,0)</f>
        <v>4</v>
      </c>
      <c r="T28" s="50">
        <f>IF(K27=$B$116,J28,0)</f>
        <v>3</v>
      </c>
      <c r="U28" s="47"/>
      <c r="V28" s="50">
        <f>IF(K24=$B$116,H24,0)</f>
        <v>2</v>
      </c>
      <c r="AD28" s="2" t="s">
        <v>34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V28" s="38"/>
      <c r="AW28" s="36"/>
    </row>
    <row r="29" spans="19:49" ht="12.75">
      <c r="S29" s="51">
        <f>IF(K28=$B$116,J27,0)</f>
        <v>1</v>
      </c>
      <c r="T29" s="51">
        <f>IF(K26=$B$116,J26,0)</f>
        <v>5</v>
      </c>
      <c r="U29" s="51">
        <f>IF(K24=$B$116,J24,0)</f>
        <v>3</v>
      </c>
      <c r="V29" s="47"/>
      <c r="AD29" s="2" t="s">
        <v>35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V29" s="38"/>
      <c r="AW29" s="36"/>
    </row>
    <row r="30" spans="5:49" ht="6" customHeight="1">
      <c r="E30" s="23"/>
      <c r="F30" s="12"/>
      <c r="G30" s="12"/>
      <c r="H30" s="2"/>
      <c r="I30" s="2"/>
      <c r="J30" s="2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V30" s="38"/>
      <c r="AW30" s="36"/>
    </row>
    <row r="31" spans="2:49" s="12" customFormat="1" ht="12.75">
      <c r="B31" s="54" t="s">
        <v>0</v>
      </c>
      <c r="C31" s="45" t="s">
        <v>48</v>
      </c>
      <c r="D31" s="24" t="s">
        <v>2</v>
      </c>
      <c r="E31" s="21"/>
      <c r="F31" s="24"/>
      <c r="G31" s="24"/>
      <c r="H31" s="28"/>
      <c r="I31" s="27"/>
      <c r="J31" s="28"/>
      <c r="K31" s="29"/>
      <c r="L31" s="24"/>
      <c r="M31" s="86" t="s">
        <v>3</v>
      </c>
      <c r="N31" s="24" t="s">
        <v>4</v>
      </c>
      <c r="O31" s="24" t="s">
        <v>5</v>
      </c>
      <c r="P31" s="24" t="s">
        <v>6</v>
      </c>
      <c r="Q31" s="24" t="s">
        <v>7</v>
      </c>
      <c r="R31" s="24"/>
      <c r="S31" s="2"/>
      <c r="T31" s="2"/>
      <c r="U31" s="2"/>
      <c r="V31" s="2"/>
      <c r="W31" s="24"/>
      <c r="X31" s="24" t="s">
        <v>8</v>
      </c>
      <c r="Y31" s="30" t="s">
        <v>9</v>
      </c>
      <c r="Z31" s="24" t="s">
        <v>4</v>
      </c>
      <c r="AA31" s="24" t="s">
        <v>5</v>
      </c>
      <c r="AB31" s="24" t="s">
        <v>6</v>
      </c>
      <c r="AC31" s="24" t="s">
        <v>7</v>
      </c>
      <c r="AD31" s="24"/>
      <c r="AE31" s="29" t="s">
        <v>10</v>
      </c>
      <c r="AF31" s="22" t="s">
        <v>11</v>
      </c>
      <c r="AG31" s="22"/>
      <c r="AH31" s="22"/>
      <c r="AI31" s="22"/>
      <c r="AJ31" s="22" t="s">
        <v>12</v>
      </c>
      <c r="AK31" s="30" t="s">
        <v>13</v>
      </c>
      <c r="AL31" s="22" t="s">
        <v>14</v>
      </c>
      <c r="AM31" s="22"/>
      <c r="AN31" s="22"/>
      <c r="AO31" s="22"/>
      <c r="AP31" s="22" t="s">
        <v>15</v>
      </c>
      <c r="AQ31" s="22" t="s">
        <v>16</v>
      </c>
      <c r="AR31" s="22"/>
      <c r="AS31" s="22"/>
      <c r="AT31" s="22"/>
      <c r="AU31" s="23" t="s">
        <v>17</v>
      </c>
      <c r="AV31" s="30" t="s">
        <v>18</v>
      </c>
      <c r="AW31" s="35"/>
    </row>
    <row r="32" spans="2:49" ht="12.75">
      <c r="B32" s="3" t="s">
        <v>19</v>
      </c>
      <c r="C32" s="3" t="s">
        <v>20</v>
      </c>
      <c r="L32" s="1"/>
      <c r="M32" s="11" t="str">
        <f>VLOOKUP(1,$X$32:$AC$35,2,FALSE)</f>
        <v>T3M4</v>
      </c>
      <c r="N32" s="2">
        <f>VLOOKUP(1,$X$32:$AC$35,3,FALSE)</f>
        <v>6</v>
      </c>
      <c r="O32" s="2">
        <f>VLOOKUP(1,$X$32:$AC$35,4,FALSE)</f>
        <v>7</v>
      </c>
      <c r="P32" s="2">
        <f>VLOOKUP(1,$X$32:$AC$35,5,FALSE)</f>
        <v>9</v>
      </c>
      <c r="Q32" s="2">
        <f>VLOOKUP(1,$X$32:$AC$35,6,FALSE)</f>
        <v>-2</v>
      </c>
      <c r="S32" s="47"/>
      <c r="T32" s="48">
        <f>IF(H33="",0,IF(K33=$B$116,IF(H33&gt;J33,3,IF(H33=J33,1,0)),0))</f>
        <v>3</v>
      </c>
      <c r="U32" s="48">
        <f>IF(H35="",0,IF(K35=$B$116,IF(H35&gt;J35,3,IF(H35=J35,1,0)),0))</f>
        <v>0</v>
      </c>
      <c r="V32" s="48">
        <f>IF(H37="",0,IF(K38=$B$116,IF(J37&lt;H37,3,IF(J37=H37,1,0)),0))</f>
        <v>3</v>
      </c>
      <c r="W32" s="1"/>
      <c r="X32" s="1">
        <f>RANK(AD32,$AD$32:$AD$35)</f>
        <v>2</v>
      </c>
      <c r="Y32" s="42" t="str">
        <f>B127</f>
        <v>T1M4</v>
      </c>
      <c r="Z32" s="1">
        <f>SUM(S32:V32)</f>
        <v>6</v>
      </c>
      <c r="AA32" s="1">
        <f>SUM(S36:V36)</f>
        <v>13</v>
      </c>
      <c r="AB32" s="1">
        <f>SUM(S36:S39)</f>
        <v>9</v>
      </c>
      <c r="AC32" s="1">
        <f>AA32-AB32</f>
        <v>4</v>
      </c>
      <c r="AD32" s="36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599969903041304</v>
      </c>
      <c r="AE32" s="5"/>
      <c r="AF32" s="37"/>
      <c r="AG32" s="37">
        <f>IF($Z32=$Z33,$T32-$S33,0)</f>
        <v>0</v>
      </c>
      <c r="AH32" s="37">
        <f>IF($Z32=$Z34,$U32-$S34,0)</f>
        <v>-3</v>
      </c>
      <c r="AI32" s="37">
        <f>IF($Z32=$Z35,$V32-$S35,0)</f>
        <v>0</v>
      </c>
      <c r="AJ32" s="37">
        <f>SUM(AF32:AI32)</f>
        <v>-3</v>
      </c>
      <c r="AK32" s="5"/>
      <c r="AL32" s="37"/>
      <c r="AM32" s="37">
        <f>IF($Z32=$Z33,$T36-$S37,0)</f>
        <v>0</v>
      </c>
      <c r="AN32" s="37">
        <f>IF($Z32=$Z34,$U36-$S38,0)</f>
        <v>-1</v>
      </c>
      <c r="AO32" s="37">
        <f>IF($Z32=$Z35,$V36-$S39,0)</f>
        <v>0</v>
      </c>
      <c r="AP32" s="37">
        <f>SUM(AL32:AO32)</f>
        <v>-1</v>
      </c>
      <c r="AQ32" s="37"/>
      <c r="AR32" s="37">
        <f>IF($Z32=$Z33,$T36,0)</f>
        <v>0</v>
      </c>
      <c r="AS32" s="37">
        <f>IF($Z32=$Z34,$U36,0)</f>
        <v>3</v>
      </c>
      <c r="AT32" s="37">
        <f>IF($Z32=$Z35,$V36,0)</f>
        <v>0</v>
      </c>
      <c r="AU32" s="37">
        <f>SUM(AQ32:AT32)</f>
        <v>3</v>
      </c>
      <c r="AV32" s="5">
        <v>4</v>
      </c>
      <c r="AW32" s="36"/>
    </row>
    <row r="33" spans="1:49" ht="12.75">
      <c r="A33" s="2">
        <f>A23+2</f>
        <v>7</v>
      </c>
      <c r="B33" s="7">
        <v>41804.875</v>
      </c>
      <c r="C33" s="4" t="s">
        <v>26</v>
      </c>
      <c r="D33" s="43" t="str">
        <f>Y32</f>
        <v>T1M4</v>
      </c>
      <c r="E33" s="22" t="s">
        <v>22</v>
      </c>
      <c r="F33" s="44" t="str">
        <f>Y33</f>
        <v>T2M4</v>
      </c>
      <c r="G33" s="24"/>
      <c r="H33" s="69">
        <f aca="true" ca="1" t="shared" si="3" ref="H33:H38">IF($B$117="",1,INT(RAND()*5)+INT(RAND()*3)*INT(RAND()*2))</f>
        <v>6</v>
      </c>
      <c r="I33" s="13" t="s">
        <v>23</v>
      </c>
      <c r="J33" s="72">
        <f ca="1">IF($B$117="",0,INT(RAND()*5)+INT(RAND()*3)*INT(RAND()*2))</f>
        <v>3</v>
      </c>
      <c r="K33" s="9" t="s">
        <v>24</v>
      </c>
      <c r="L33" s="1"/>
      <c r="M33" s="11" t="str">
        <f>VLOOKUP(2,$X$32:$AC$35,2,FALSE)</f>
        <v>T1M4</v>
      </c>
      <c r="N33" s="2">
        <f>VLOOKUP(2,$X$32:$AC$35,3,FALSE)</f>
        <v>6</v>
      </c>
      <c r="O33" s="2">
        <f>VLOOKUP(2,$X$32:$AC$35,4,FALSE)</f>
        <v>13</v>
      </c>
      <c r="P33" s="2">
        <f>VLOOKUP(2,$X$32:$AC$35,5,FALSE)</f>
        <v>9</v>
      </c>
      <c r="Q33" s="2">
        <f>VLOOKUP(2,$X$32:$AC$35,6,FALSE)</f>
        <v>4</v>
      </c>
      <c r="S33" s="49">
        <f>IF(J33="",0,IF(K33=$B$116,IF(H33&lt;J33,3,IF(H33=J33,1,0)),0))</f>
        <v>0</v>
      </c>
      <c r="T33" s="47"/>
      <c r="U33" s="49">
        <f>IF(H38="",0,IF(K37=$B$116,IF(H38&gt;J38,3,IF(H38=J38,1,0)),0))</f>
        <v>3</v>
      </c>
      <c r="V33" s="49">
        <f>IF(H36="",0,IF(K36=$B$116,IF(H36&gt;J36,3,IF(H36=J36,1,0)),0))</f>
        <v>0</v>
      </c>
      <c r="W33" s="1"/>
      <c r="X33" s="1">
        <f>RANK(AD33,$AD$32:$AD$35)</f>
        <v>4</v>
      </c>
      <c r="Y33" s="40" t="str">
        <f>B137</f>
        <v>T2M4</v>
      </c>
      <c r="Z33" s="1">
        <f>SUM(S33:V33)</f>
        <v>3</v>
      </c>
      <c r="AA33" s="1">
        <f>SUM(S37:V37)</f>
        <v>9</v>
      </c>
      <c r="AB33" s="1">
        <f>SUM(T36:T39)</f>
        <v>8</v>
      </c>
      <c r="AC33" s="1">
        <f>AA33-AB33</f>
        <v>1</v>
      </c>
      <c r="AD33" s="36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299969901010903</v>
      </c>
      <c r="AE33" s="5"/>
      <c r="AF33" s="37">
        <f>IF($Z33=$Z32,$S33-$T32,0)</f>
        <v>0</v>
      </c>
      <c r="AG33" s="37"/>
      <c r="AH33" s="37">
        <f>IF($Z33=$Z34,$U33-$T34,0)</f>
        <v>0</v>
      </c>
      <c r="AI33" s="37">
        <f>IF($Z33=$Z35,$V33-$T35,0)</f>
        <v>-3</v>
      </c>
      <c r="AJ33" s="37">
        <f>SUM(AF33:AI33)</f>
        <v>-3</v>
      </c>
      <c r="AK33" s="5"/>
      <c r="AL33" s="37">
        <f>IF($Z33=$Z32,$S37-$T36,0)</f>
        <v>0</v>
      </c>
      <c r="AM33" s="37"/>
      <c r="AN33" s="37">
        <f>IF($Z33=$Z34,$U37-$T38,0)</f>
        <v>0</v>
      </c>
      <c r="AO33" s="37">
        <f>IF($Z33=$Z35,$V37-$T39,0)</f>
        <v>-1</v>
      </c>
      <c r="AP33" s="37">
        <f>SUM(AL33:AO33)</f>
        <v>-1</v>
      </c>
      <c r="AQ33" s="37">
        <f>IF($Z33=$Z32,$S37,0)</f>
        <v>0</v>
      </c>
      <c r="AR33" s="37"/>
      <c r="AS33" s="37">
        <f>IF($Z33=$Z34,$U37,0)</f>
        <v>0</v>
      </c>
      <c r="AT33" s="37">
        <f>IF($Z33=$Z35,$V37,0)</f>
        <v>1</v>
      </c>
      <c r="AU33" s="37">
        <f>SUM(AQ33:AT33)</f>
        <v>1</v>
      </c>
      <c r="AV33" s="5">
        <v>3</v>
      </c>
      <c r="AW33" s="36"/>
    </row>
    <row r="34" spans="1:49" ht="12.75">
      <c r="A34" s="2">
        <f>A33+1</f>
        <v>8</v>
      </c>
      <c r="B34" s="7">
        <v>41805.125</v>
      </c>
      <c r="C34" s="4" t="s">
        <v>27</v>
      </c>
      <c r="D34" s="45" t="str">
        <f>Y34</f>
        <v>T3M4</v>
      </c>
      <c r="E34" s="22" t="s">
        <v>22</v>
      </c>
      <c r="F34" s="46" t="str">
        <f>Y35</f>
        <v>T4M4</v>
      </c>
      <c r="G34" s="24"/>
      <c r="H34" s="70">
        <f ca="1" t="shared" si="3"/>
        <v>3</v>
      </c>
      <c r="I34" s="13" t="s">
        <v>23</v>
      </c>
      <c r="J34" s="78">
        <f ca="1">IF($B$117="",0,INT(RAND()*5)+INT(RAND()*3)*INT(RAND()*2))</f>
        <v>1</v>
      </c>
      <c r="K34" s="9" t="s">
        <v>24</v>
      </c>
      <c r="L34" s="1"/>
      <c r="M34" s="11" t="str">
        <f>VLOOKUP(3,$X$32:$AC$35,2,FALSE)</f>
        <v>T4M4</v>
      </c>
      <c r="N34" s="2">
        <f>VLOOKUP(3,$X$32:$AC$35,3,FALSE)</f>
        <v>3</v>
      </c>
      <c r="O34" s="2">
        <f>VLOOKUP(3,$X$32:$AC$35,4,FALSE)</f>
        <v>5</v>
      </c>
      <c r="P34" s="2">
        <f>VLOOKUP(3,$X$32:$AC$35,5,FALSE)</f>
        <v>8</v>
      </c>
      <c r="Q34" s="2">
        <f>VLOOKUP(3,$X$32:$AC$35,6,FALSE)</f>
        <v>-3</v>
      </c>
      <c r="S34" s="50">
        <f>IF(J35="",0,IF(K35=$B$116,IF(H35&lt;J35,3,IF(H35=J35,1,0)),0))</f>
        <v>3</v>
      </c>
      <c r="T34" s="50">
        <f>IF(J38="",0,IF(K37=$B$116,IF(H38&lt;J38,3,IF(H38=J38,1,0)),0))</f>
        <v>0</v>
      </c>
      <c r="U34" s="47"/>
      <c r="V34" s="50">
        <f>IF(H34="",0,IF(K34=$B$116,IF(H34&gt;J34,3,IF(H34=J34,1,0)),0))</f>
        <v>3</v>
      </c>
      <c r="W34" s="1"/>
      <c r="X34" s="1">
        <f>RANK(AD34,$AD$32:$AD$35)</f>
        <v>1</v>
      </c>
      <c r="Y34" s="41" t="str">
        <f>B147</f>
        <v>T3M4</v>
      </c>
      <c r="Z34" s="1">
        <f>SUM(S34:V34)</f>
        <v>6</v>
      </c>
      <c r="AA34" s="1">
        <f>SUM(S38:V38)</f>
        <v>7</v>
      </c>
      <c r="AB34" s="1">
        <f>SUM(U36:U39)</f>
        <v>9</v>
      </c>
      <c r="AC34" s="1">
        <f>AA34-AB34</f>
        <v>-2</v>
      </c>
      <c r="AD34" s="36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600030103980702</v>
      </c>
      <c r="AE34" s="5"/>
      <c r="AF34" s="37">
        <f>IF($Z34=$Z32,$S34-$U32,0)</f>
        <v>3</v>
      </c>
      <c r="AG34" s="37">
        <f>IF($Z34=$Z33,$T34-$U33,0)</f>
        <v>0</v>
      </c>
      <c r="AH34" s="37"/>
      <c r="AI34" s="37">
        <f>IF($Z34=$Z35,$V34-$U35,0)</f>
        <v>0</v>
      </c>
      <c r="AJ34" s="37">
        <f>SUM(AF34:AI34)</f>
        <v>3</v>
      </c>
      <c r="AK34" s="5"/>
      <c r="AL34" s="37">
        <f>IF($Z34=$Z32,$S38-$U36,0)</f>
        <v>1</v>
      </c>
      <c r="AM34" s="37">
        <f>IF($Z34=$Z33,$T38-$U37,0)</f>
        <v>0</v>
      </c>
      <c r="AN34" s="37"/>
      <c r="AO34" s="37">
        <f>IF($Z34=$Z35,$V38-$U39,0)</f>
        <v>0</v>
      </c>
      <c r="AP34" s="37">
        <f>SUM(AL34:AO34)</f>
        <v>1</v>
      </c>
      <c r="AQ34" s="37">
        <f>IF($Z34=$Z32,$S38,0)</f>
        <v>4</v>
      </c>
      <c r="AR34" s="37">
        <f>IF($Z34=$Z33,$T38,0)</f>
        <v>0</v>
      </c>
      <c r="AS34" s="37"/>
      <c r="AT34" s="37">
        <f>IF($Z34=$Z35,$V38,0)</f>
        <v>0</v>
      </c>
      <c r="AU34" s="37">
        <f>SUM(AQ34:AT34)</f>
        <v>4</v>
      </c>
      <c r="AV34" s="5">
        <v>2</v>
      </c>
      <c r="AW34" s="36"/>
    </row>
    <row r="35" spans="1:49" ht="12.75">
      <c r="A35" s="2">
        <f>A33+16</f>
        <v>23</v>
      </c>
      <c r="B35" s="7">
        <v>41809.875</v>
      </c>
      <c r="C35" s="4" t="s">
        <v>21</v>
      </c>
      <c r="D35" s="43" t="str">
        <f>Y32</f>
        <v>T1M4</v>
      </c>
      <c r="E35" s="22" t="s">
        <v>22</v>
      </c>
      <c r="F35" s="45" t="str">
        <f>Y34</f>
        <v>T3M4</v>
      </c>
      <c r="G35" s="24"/>
      <c r="H35" s="77">
        <f ca="1" t="shared" si="3"/>
        <v>3</v>
      </c>
      <c r="I35" s="13" t="s">
        <v>23</v>
      </c>
      <c r="J35" s="74">
        <f ca="1">IF($B$117="",0,INT(RAND()*5)+INT(RAND()*3)*INT(RAND()*2))</f>
        <v>4</v>
      </c>
      <c r="K35" s="9" t="s">
        <v>24</v>
      </c>
      <c r="L35" s="1"/>
      <c r="M35" s="11" t="str">
        <f>VLOOKUP(4,$X$32:$AC$35,2,FALSE)</f>
        <v>T2M4</v>
      </c>
      <c r="N35" s="2">
        <f>VLOOKUP(4,$X$32:$AC$35,3,FALSE)</f>
        <v>3</v>
      </c>
      <c r="O35" s="2">
        <f>VLOOKUP(4,$X$32:$AC$35,4,FALSE)</f>
        <v>9</v>
      </c>
      <c r="P35" s="2">
        <f>VLOOKUP(4,$X$32:$AC$35,5,FALSE)</f>
        <v>8</v>
      </c>
      <c r="Q35" s="2">
        <f>VLOOKUP(4,$X$32:$AC$35,6,FALSE)</f>
        <v>1</v>
      </c>
      <c r="S35" s="51">
        <f>IF(J37="",0,IF(K38=$B$116,IF(J37&gt;H37,3,IF(J37=H37,1,0)),0))</f>
        <v>0</v>
      </c>
      <c r="T35" s="51">
        <f>IF(J36="",0,IF(K36=$B$116,IF(H36&lt;J36,3,IF(H36=J36,1,0)),0))</f>
        <v>3</v>
      </c>
      <c r="U35" s="51">
        <f>IF(J34="",0,IF(K34=$B$116,IF(H34&lt;J34,3,IF(H34=J34,1,0)),0))</f>
        <v>0</v>
      </c>
      <c r="V35" s="47"/>
      <c r="W35" s="1"/>
      <c r="X35" s="1">
        <f>RANK(AD35,$AD$32:$AD$35)</f>
        <v>3</v>
      </c>
      <c r="Y35" s="39" t="str">
        <f>B157</f>
        <v>T4M4</v>
      </c>
      <c r="Z35" s="1">
        <f>SUM(S35:V35)</f>
        <v>3</v>
      </c>
      <c r="AA35" s="1">
        <f>SUM(S39:V39)</f>
        <v>5</v>
      </c>
      <c r="AB35" s="1">
        <f>SUM(V36:V39)</f>
        <v>8</v>
      </c>
      <c r="AC35" s="1">
        <f>AA35-AB35</f>
        <v>-3</v>
      </c>
      <c r="AD35" s="36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300030101970501</v>
      </c>
      <c r="AE35" s="5"/>
      <c r="AF35" s="37">
        <f>IF($Z35=$Z32,$S35-$V32,0)</f>
        <v>0</v>
      </c>
      <c r="AG35" s="37">
        <f>IF($Z35=$Z33,$T35-$V33,0)</f>
        <v>3</v>
      </c>
      <c r="AH35" s="37">
        <f>IF($Z35=$Z34,$U35-$V34,0)</f>
        <v>0</v>
      </c>
      <c r="AI35" s="37"/>
      <c r="AJ35" s="37">
        <f>SUM(AF35:AI35)</f>
        <v>3</v>
      </c>
      <c r="AK35" s="5"/>
      <c r="AL35" s="37">
        <f>IF($Z35=$Z32,$S39-$V36,0)</f>
        <v>0</v>
      </c>
      <c r="AM35" s="37">
        <f>IF($Z35=$Z33,$T39-$V37,0)</f>
        <v>1</v>
      </c>
      <c r="AN35" s="37">
        <f>IF($Z35=$Z34,$U39-$V38,0)</f>
        <v>0</v>
      </c>
      <c r="AO35" s="37"/>
      <c r="AP35" s="37">
        <f>SUM(AL35:AO35)</f>
        <v>1</v>
      </c>
      <c r="AQ35" s="37">
        <f>IF($Z35=$Z32,$S39,0)</f>
        <v>0</v>
      </c>
      <c r="AR35" s="37">
        <f>IF($Z35=$Z33,$T39,0)</f>
        <v>2</v>
      </c>
      <c r="AS35" s="37">
        <f>IF($Z35=$Z34,$U39,0)</f>
        <v>0</v>
      </c>
      <c r="AT35" s="37"/>
      <c r="AU35" s="37">
        <f>SUM(AQ35:AT35)</f>
        <v>2</v>
      </c>
      <c r="AV35" s="5">
        <v>1</v>
      </c>
      <c r="AW35" s="36"/>
    </row>
    <row r="36" spans="1:49" ht="12.75">
      <c r="A36" s="2">
        <f>A35+1</f>
        <v>24</v>
      </c>
      <c r="B36" s="7">
        <v>41810.75</v>
      </c>
      <c r="C36" s="4" t="s">
        <v>31</v>
      </c>
      <c r="D36" s="44" t="str">
        <f>Y33</f>
        <v>T2M4</v>
      </c>
      <c r="E36" s="22" t="s">
        <v>22</v>
      </c>
      <c r="F36" s="46" t="str">
        <f>Y35</f>
        <v>T4M4</v>
      </c>
      <c r="G36" s="24"/>
      <c r="H36" s="76">
        <f ca="1" t="shared" si="3"/>
        <v>1</v>
      </c>
      <c r="I36" s="13" t="s">
        <v>23</v>
      </c>
      <c r="J36" s="78">
        <f ca="1">IF($B$117="",0,INT(RAND()*5)+INT(RAND()*3)*INT(RAND()*2))</f>
        <v>2</v>
      </c>
      <c r="K36" s="9" t="s">
        <v>24</v>
      </c>
      <c r="L36" s="1"/>
      <c r="N36" s="1"/>
      <c r="O36" s="1"/>
      <c r="P36" s="1"/>
      <c r="S36" s="47"/>
      <c r="T36" s="48">
        <f>IF(K33=$B$116,H33,0)</f>
        <v>6</v>
      </c>
      <c r="U36" s="48">
        <f>IF(K35=$B$116,H35,0)</f>
        <v>3</v>
      </c>
      <c r="V36" s="48">
        <f>IF(K38=$B$116,H37,0)</f>
        <v>4</v>
      </c>
      <c r="W36" s="1"/>
      <c r="X36" s="1"/>
      <c r="Y36" s="1"/>
      <c r="Z36" s="1"/>
      <c r="AA36" s="1"/>
      <c r="AB36" s="1"/>
      <c r="AC36" s="1"/>
      <c r="AD36" s="6"/>
      <c r="AE36" s="9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V36" s="37"/>
      <c r="AW36" s="36"/>
    </row>
    <row r="37" spans="1:49" ht="12.75">
      <c r="A37" s="2">
        <f>A35+16</f>
        <v>39</v>
      </c>
      <c r="B37" s="7">
        <v>41814.75</v>
      </c>
      <c r="C37" s="4" t="s">
        <v>25</v>
      </c>
      <c r="D37" s="43" t="str">
        <f>Y32</f>
        <v>T1M4</v>
      </c>
      <c r="E37" s="22" t="s">
        <v>22</v>
      </c>
      <c r="F37" s="46" t="str">
        <f>Y35</f>
        <v>T4M4</v>
      </c>
      <c r="H37" s="77">
        <f ca="1" t="shared" si="3"/>
        <v>4</v>
      </c>
      <c r="I37" s="13" t="s">
        <v>23</v>
      </c>
      <c r="J37" s="78">
        <f ca="1">IF($B$117="",0,INT(RAND()*5)+INT(RAND()*3)*INT(RAND()*2))</f>
        <v>2</v>
      </c>
      <c r="K37" s="9" t="s">
        <v>24</v>
      </c>
      <c r="M37" s="90" t="str">
        <f>IF(N32&gt;0,M32,"")</f>
        <v>T3M4</v>
      </c>
      <c r="N37" s="2" t="s">
        <v>49</v>
      </c>
      <c r="P37" s="57"/>
      <c r="S37" s="49">
        <f>IF(K33=$B$116,J33,0)</f>
        <v>3</v>
      </c>
      <c r="T37" s="47"/>
      <c r="U37" s="49">
        <f>IF(K37=$B$116,H38,0)</f>
        <v>5</v>
      </c>
      <c r="V37" s="49">
        <f>IF(K36=$B$116,H36,0)</f>
        <v>1</v>
      </c>
      <c r="AD37" s="2" t="s">
        <v>30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V37" s="38"/>
      <c r="AW37" s="36"/>
    </row>
    <row r="38" spans="1:49" ht="12.75">
      <c r="A38" s="2">
        <f>A37+1</f>
        <v>40</v>
      </c>
      <c r="B38" s="7">
        <v>41814.75</v>
      </c>
      <c r="C38" s="4" t="s">
        <v>45</v>
      </c>
      <c r="D38" s="44" t="str">
        <f>Y33</f>
        <v>T2M4</v>
      </c>
      <c r="E38" s="22" t="s">
        <v>22</v>
      </c>
      <c r="F38" s="45" t="str">
        <f>Y34</f>
        <v>T3M4</v>
      </c>
      <c r="H38" s="76">
        <f ca="1" t="shared" si="3"/>
        <v>5</v>
      </c>
      <c r="I38" s="13" t="s">
        <v>23</v>
      </c>
      <c r="J38" s="70">
        <f ca="1">IF($B$117="",0,INT(RAND()*5)+INT(RAND()*3)*INT(RAND()*2))</f>
        <v>0</v>
      </c>
      <c r="K38" s="9" t="s">
        <v>24</v>
      </c>
      <c r="M38" s="90" t="str">
        <f>IF(N33&gt;0,M33,"")</f>
        <v>T1M4</v>
      </c>
      <c r="N38" s="2" t="s">
        <v>50</v>
      </c>
      <c r="O38" s="58"/>
      <c r="P38" s="59" t="s">
        <v>33</v>
      </c>
      <c r="S38" s="50">
        <f>IF(K35=$B$116,J35,0)</f>
        <v>4</v>
      </c>
      <c r="T38" s="50">
        <f>IF(K37=$B$116,J38,0)</f>
        <v>0</v>
      </c>
      <c r="U38" s="47"/>
      <c r="V38" s="50">
        <f>IF(K34=$B$116,H34,0)</f>
        <v>3</v>
      </c>
      <c r="AD38" s="2" t="s">
        <v>34</v>
      </c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V38" s="38"/>
      <c r="AW38" s="36"/>
    </row>
    <row r="39" spans="19:49" ht="12.75">
      <c r="S39" s="51">
        <f>IF(K38=$B$116,J37,0)</f>
        <v>2</v>
      </c>
      <c r="T39" s="51">
        <f>IF(K36=$B$116,J36,0)</f>
        <v>2</v>
      </c>
      <c r="U39" s="51">
        <f>IF(K34=$B$116,J34,0)</f>
        <v>1</v>
      </c>
      <c r="V39" s="47"/>
      <c r="AD39" s="2" t="s">
        <v>35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V39" s="38"/>
      <c r="AW39" s="36"/>
    </row>
    <row r="40" spans="5:49" ht="6" customHeight="1">
      <c r="E40" s="23"/>
      <c r="F40" s="12"/>
      <c r="G40" s="12"/>
      <c r="H40" s="2"/>
      <c r="I40" s="2"/>
      <c r="J40" s="2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V40" s="38"/>
      <c r="AW40" s="36"/>
    </row>
    <row r="41" spans="2:49" s="12" customFormat="1" ht="12.75">
      <c r="B41" s="25" t="s">
        <v>0</v>
      </c>
      <c r="C41" s="26" t="s">
        <v>51</v>
      </c>
      <c r="D41" s="24" t="s">
        <v>2</v>
      </c>
      <c r="E41" s="21"/>
      <c r="F41" s="24"/>
      <c r="G41" s="24"/>
      <c r="H41" s="28"/>
      <c r="I41" s="27"/>
      <c r="J41" s="28"/>
      <c r="K41" s="29"/>
      <c r="L41" s="24"/>
      <c r="M41" s="86" t="s">
        <v>3</v>
      </c>
      <c r="N41" s="24" t="s">
        <v>4</v>
      </c>
      <c r="O41" s="24" t="s">
        <v>5</v>
      </c>
      <c r="P41" s="24" t="s">
        <v>6</v>
      </c>
      <c r="Q41" s="24" t="s">
        <v>7</v>
      </c>
      <c r="R41" s="24"/>
      <c r="S41" s="2"/>
      <c r="T41" s="2"/>
      <c r="U41" s="2"/>
      <c r="V41" s="2"/>
      <c r="W41" s="24"/>
      <c r="X41" s="24" t="s">
        <v>8</v>
      </c>
      <c r="Y41" s="30" t="s">
        <v>9</v>
      </c>
      <c r="Z41" s="24" t="s">
        <v>4</v>
      </c>
      <c r="AA41" s="24" t="s">
        <v>5</v>
      </c>
      <c r="AB41" s="24" t="s">
        <v>6</v>
      </c>
      <c r="AC41" s="24" t="s">
        <v>7</v>
      </c>
      <c r="AD41" s="24"/>
      <c r="AE41" s="29" t="s">
        <v>10</v>
      </c>
      <c r="AF41" s="22" t="s">
        <v>11</v>
      </c>
      <c r="AG41" s="22"/>
      <c r="AH41" s="22"/>
      <c r="AI41" s="22"/>
      <c r="AJ41" s="22" t="s">
        <v>12</v>
      </c>
      <c r="AK41" s="30" t="s">
        <v>13</v>
      </c>
      <c r="AL41" s="22" t="s">
        <v>14</v>
      </c>
      <c r="AM41" s="22"/>
      <c r="AN41" s="22"/>
      <c r="AO41" s="22"/>
      <c r="AP41" s="22" t="s">
        <v>15</v>
      </c>
      <c r="AQ41" s="22" t="s">
        <v>16</v>
      </c>
      <c r="AR41" s="22"/>
      <c r="AS41" s="22"/>
      <c r="AT41" s="22"/>
      <c r="AU41" s="23" t="s">
        <v>17</v>
      </c>
      <c r="AV41" s="30" t="s">
        <v>18</v>
      </c>
      <c r="AW41" s="35"/>
    </row>
    <row r="42" spans="2:49" ht="12.75">
      <c r="B42" s="3" t="s">
        <v>19</v>
      </c>
      <c r="C42" s="3" t="s">
        <v>20</v>
      </c>
      <c r="L42" s="1"/>
      <c r="M42" s="11" t="str">
        <f>VLOOKUP(1,$X$42:$AC$45,2,FALSE)</f>
        <v>T4M5</v>
      </c>
      <c r="N42" s="2">
        <f>VLOOKUP(1,$X$42:$AC$45,3,FALSE)</f>
        <v>9</v>
      </c>
      <c r="O42" s="2">
        <f>VLOOKUP(1,$X$42:$AC$45,4,FALSE)</f>
        <v>11</v>
      </c>
      <c r="P42" s="2">
        <f>VLOOKUP(1,$X$42:$AC$45,5,FALSE)</f>
        <v>5</v>
      </c>
      <c r="Q42" s="2">
        <f>VLOOKUP(1,$X$42:$AC$45,6,FALSE)</f>
        <v>6</v>
      </c>
      <c r="S42" s="47"/>
      <c r="T42" s="48">
        <f>IF(H43="",0,IF(K43=$B$116,IF(H43&gt;J43,3,IF(H43=J43,1,0)),0))</f>
        <v>1</v>
      </c>
      <c r="U42" s="48">
        <f>IF(H45="",0,IF(K45=$B$116,IF(H45&gt;J45,3,IF(H45=J45,1,0)),0))</f>
        <v>0</v>
      </c>
      <c r="V42" s="48">
        <f>IF(H47="",0,IF(K48=$B$116,IF(J47&lt;H47,3,IF(J47=H47,1,0)),0))</f>
        <v>0</v>
      </c>
      <c r="W42" s="1"/>
      <c r="X42" s="1">
        <f>RANK(AD42,$AD$42:$AD$45)</f>
        <v>4</v>
      </c>
      <c r="Y42" s="42" t="str">
        <f>B128</f>
        <v>T1M5</v>
      </c>
      <c r="Z42" s="1">
        <f>SUM(S42:V42)</f>
        <v>1</v>
      </c>
      <c r="AA42" s="1">
        <f>SUM(S46:V46)</f>
        <v>5</v>
      </c>
      <c r="AB42" s="1">
        <f>SUM(S46:S49)</f>
        <v>9</v>
      </c>
      <c r="AC42" s="1">
        <f>AA42-AB42</f>
        <v>-4</v>
      </c>
      <c r="AD42" s="36">
        <f>IF(P$48="",AE42*10000000000000000+Z42*100000000000000+AC42*1000000000000+AA42*10000000000+AK42*100000000+AJ42*1000000+AP42*10000+AU42*100+AV42,AE42*10000000000000000+Z42*100000000000000+AK42*1000000000000+AJ42*10000000000+AP42*100000000+AU42*1000000+AC42*10000+AA42*100+AV42)</f>
        <v>99999999960504</v>
      </c>
      <c r="AE42" s="5"/>
      <c r="AF42" s="37"/>
      <c r="AG42" s="37">
        <f>IF($Z42=$Z43,$T42-$S43,0)</f>
        <v>0</v>
      </c>
      <c r="AH42" s="37">
        <f>IF($Z42=$Z44,$U42-$S44,0)</f>
        <v>0</v>
      </c>
      <c r="AI42" s="37">
        <f>IF($Z42=$Z45,$V42-$S45,0)</f>
        <v>0</v>
      </c>
      <c r="AJ42" s="37">
        <f>SUM(AF42:AI42)</f>
        <v>0</v>
      </c>
      <c r="AK42" s="5"/>
      <c r="AL42" s="37"/>
      <c r="AM42" s="37">
        <f>IF($Z42=$Z43,$T46-$S47,0)</f>
        <v>0</v>
      </c>
      <c r="AN42" s="37">
        <f>IF($Z42=$Z44,$U46-$S48,0)</f>
        <v>0</v>
      </c>
      <c r="AO42" s="37">
        <f>IF($Z42=$Z45,$V46-$S49,0)</f>
        <v>0</v>
      </c>
      <c r="AP42" s="37">
        <f>SUM(AL42:AO42)</f>
        <v>0</v>
      </c>
      <c r="AQ42" s="37"/>
      <c r="AR42" s="37">
        <f>IF($Z42=$Z43,$T46,0)</f>
        <v>0</v>
      </c>
      <c r="AS42" s="37">
        <f>IF($Z42=$Z44,$U46,0)</f>
        <v>0</v>
      </c>
      <c r="AT42" s="37">
        <f>IF($Z42=$Z45,$V46,0)</f>
        <v>0</v>
      </c>
      <c r="AU42" s="37">
        <f>SUM(AQ42:AT42)</f>
        <v>0</v>
      </c>
      <c r="AV42" s="5">
        <v>4</v>
      </c>
      <c r="AW42" s="36"/>
    </row>
    <row r="43" spans="1:49" ht="12.75">
      <c r="A43" s="2">
        <f>A33+2</f>
        <v>9</v>
      </c>
      <c r="B43" s="7">
        <v>41805.75</v>
      </c>
      <c r="C43" s="4" t="s">
        <v>28</v>
      </c>
      <c r="D43" s="43" t="str">
        <f>Y42</f>
        <v>T1M5</v>
      </c>
      <c r="E43" s="22" t="s">
        <v>22</v>
      </c>
      <c r="F43" s="44" t="str">
        <f>Y43</f>
        <v>T2M5</v>
      </c>
      <c r="G43" s="24"/>
      <c r="H43" s="69">
        <f aca="true" ca="1" t="shared" si="4" ref="H43:H48">IF($B$117="",1,INT(RAND()*5)+INT(RAND()*3)*INT(RAND()*2))</f>
        <v>2</v>
      </c>
      <c r="I43" s="13" t="s">
        <v>23</v>
      </c>
      <c r="J43" s="72">
        <f ca="1">IF($B$117="",0,INT(RAND()*5)+INT(RAND()*3)*INT(RAND()*2))</f>
        <v>2</v>
      </c>
      <c r="K43" s="9" t="s">
        <v>24</v>
      </c>
      <c r="L43" s="1"/>
      <c r="M43" s="11" t="str">
        <f>VLOOKUP(2,$X$42:$AC$45,2,FALSE)</f>
        <v>T2M5</v>
      </c>
      <c r="N43" s="2">
        <f>VLOOKUP(2,$X$42:$AC$45,3,FALSE)</f>
        <v>4</v>
      </c>
      <c r="O43" s="2">
        <f>VLOOKUP(2,$X$42:$AC$45,4,FALSE)</f>
        <v>6</v>
      </c>
      <c r="P43" s="2">
        <f>VLOOKUP(2,$X$42:$AC$45,5,FALSE)</f>
        <v>5</v>
      </c>
      <c r="Q43" s="2">
        <f>VLOOKUP(2,$X$42:$AC$45,6,FALSE)</f>
        <v>1</v>
      </c>
      <c r="S43" s="49">
        <f>IF(J43="",0,IF(K43=$B$116,IF(H43&lt;J43,3,IF(H43=J43,1,0)),0))</f>
        <v>1</v>
      </c>
      <c r="T43" s="47"/>
      <c r="U43" s="49">
        <f>IF(H48="",0,IF(K47=$B$116,IF(H48&gt;J48,3,IF(H48=J48,1,0)),0))</f>
        <v>3</v>
      </c>
      <c r="V43" s="49">
        <f>IF(H46="",0,IF(K46=$B$116,IF(H46&gt;J46,3,IF(H46=J46,1,0)),0))</f>
        <v>0</v>
      </c>
      <c r="W43" s="1"/>
      <c r="X43" s="1">
        <f>RANK(AD43,$AD$42:$AD$45)</f>
        <v>2</v>
      </c>
      <c r="Y43" s="40" t="str">
        <f>B138</f>
        <v>T2M5</v>
      </c>
      <c r="Z43" s="1">
        <f>SUM(S43:V43)</f>
        <v>4</v>
      </c>
      <c r="AA43" s="1">
        <f>SUM(S47:V47)</f>
        <v>6</v>
      </c>
      <c r="AB43" s="1">
        <f>SUM(T46:T49)</f>
        <v>5</v>
      </c>
      <c r="AC43" s="1">
        <f>AA43-AB43</f>
        <v>1</v>
      </c>
      <c r="AD43" s="36">
        <f>IF(P$48="",AE43*10000000000000000+Z43*100000000000000+AC43*1000000000000+AA43*10000000000+AK43*100000000+AJ43*1000000+AP43*10000+AU43*100+AV43,AE43*10000000000000000+Z43*100000000000000+AK43*1000000000000+AJ43*10000000000+AP43*100000000+AU43*1000000+AC43*10000+AA43*100+AV43)</f>
        <v>400000000010603</v>
      </c>
      <c r="AE43" s="5"/>
      <c r="AF43" s="37">
        <f>IF($Z43=$Z42,$S43-$T42,0)</f>
        <v>0</v>
      </c>
      <c r="AG43" s="37"/>
      <c r="AH43" s="37">
        <f>IF($Z43=$Z44,$U43-$T44,0)</f>
        <v>0</v>
      </c>
      <c r="AI43" s="37">
        <f>IF($Z43=$Z45,$V43-$T45,0)</f>
        <v>0</v>
      </c>
      <c r="AJ43" s="37">
        <f>SUM(AF43:AI43)</f>
        <v>0</v>
      </c>
      <c r="AK43" s="5"/>
      <c r="AL43" s="37">
        <f>IF($Z43=$Z42,$S47-$T46,0)</f>
        <v>0</v>
      </c>
      <c r="AM43" s="37"/>
      <c r="AN43" s="37">
        <f>IF($Z43=$Z44,$U47-$T48,0)</f>
        <v>0</v>
      </c>
      <c r="AO43" s="37">
        <f>IF($Z43=$Z45,$V47-$T49,0)</f>
        <v>0</v>
      </c>
      <c r="AP43" s="37">
        <f>SUM(AL43:AO43)</f>
        <v>0</v>
      </c>
      <c r="AQ43" s="37">
        <f>IF($Z43=$Z42,$S47,0)</f>
        <v>0</v>
      </c>
      <c r="AR43" s="37"/>
      <c r="AS43" s="37">
        <f>IF($Z43=$Z44,$U47,0)</f>
        <v>0</v>
      </c>
      <c r="AT43" s="37">
        <f>IF($Z43=$Z45,$V47,0)</f>
        <v>0</v>
      </c>
      <c r="AU43" s="37">
        <f>SUM(AQ43:AT43)</f>
        <v>0</v>
      </c>
      <c r="AV43" s="5">
        <v>3</v>
      </c>
      <c r="AW43" s="36"/>
    </row>
    <row r="44" spans="1:49" ht="12.75">
      <c r="A44" s="2">
        <f>A43+1</f>
        <v>10</v>
      </c>
      <c r="B44" s="7">
        <v>41805.875</v>
      </c>
      <c r="C44" s="4" t="s">
        <v>40</v>
      </c>
      <c r="D44" s="45" t="str">
        <f>Y44</f>
        <v>T3M5</v>
      </c>
      <c r="E44" s="22" t="s">
        <v>22</v>
      </c>
      <c r="F44" s="46" t="str">
        <f>Y45</f>
        <v>T4M5</v>
      </c>
      <c r="G44" s="24"/>
      <c r="H44" s="70">
        <f ca="1" t="shared" si="4"/>
        <v>3</v>
      </c>
      <c r="I44" s="13" t="s">
        <v>23</v>
      </c>
      <c r="J44" s="78">
        <f ca="1">IF($B$117="",0,INT(RAND()*5)+INT(RAND()*3)*INT(RAND()*2))</f>
        <v>5</v>
      </c>
      <c r="K44" s="9" t="s">
        <v>24</v>
      </c>
      <c r="L44" s="1"/>
      <c r="M44" s="11" t="str">
        <f>VLOOKUP(3,$X$42:$AC$45,2,FALSE)</f>
        <v>T3M5</v>
      </c>
      <c r="N44" s="2">
        <f>VLOOKUP(3,$X$42:$AC$45,3,FALSE)</f>
        <v>3</v>
      </c>
      <c r="O44" s="2">
        <f>VLOOKUP(3,$X$42:$AC$45,4,FALSE)</f>
        <v>7</v>
      </c>
      <c r="P44" s="2">
        <f>VLOOKUP(3,$X$42:$AC$45,5,FALSE)</f>
        <v>10</v>
      </c>
      <c r="Q44" s="2">
        <f>VLOOKUP(3,$X$42:$AC$45,6,FALSE)</f>
        <v>-3</v>
      </c>
      <c r="S44" s="50">
        <f>IF(J45="",0,IF(K45=$B$116,IF(H45&lt;J45,3,IF(H45=J45,1,0)),0))</f>
        <v>3</v>
      </c>
      <c r="T44" s="50">
        <f>IF(J48="",0,IF(K47=$B$116,IF(H48&lt;J48,3,IF(H48=J48,1,0)),0))</f>
        <v>0</v>
      </c>
      <c r="U44" s="47"/>
      <c r="V44" s="50">
        <f>IF(H44="",0,IF(K44=$B$116,IF(H44&gt;J44,3,IF(H44=J44,1,0)),0))</f>
        <v>0</v>
      </c>
      <c r="W44" s="1"/>
      <c r="X44" s="1">
        <f>RANK(AD44,$AD$42:$AD$45)</f>
        <v>3</v>
      </c>
      <c r="Y44" s="41" t="str">
        <f>B148</f>
        <v>T3M5</v>
      </c>
      <c r="Z44" s="1">
        <f>SUM(S44:V44)</f>
        <v>3</v>
      </c>
      <c r="AA44" s="1">
        <f>SUM(S48:V48)</f>
        <v>7</v>
      </c>
      <c r="AB44" s="1">
        <f>SUM(U46:U49)</f>
        <v>10</v>
      </c>
      <c r="AC44" s="1">
        <f>AA44-AB44</f>
        <v>-3</v>
      </c>
      <c r="AD44" s="36">
        <f>IF(P$48="",AE44*10000000000000000+Z44*100000000000000+AC44*1000000000000+AA44*10000000000+AK44*100000000+AJ44*1000000+AP44*10000+AU44*100+AV44,AE44*10000000000000000+Z44*100000000000000+AK44*1000000000000+AJ44*10000000000+AP44*100000000+AU44*1000000+AC44*10000+AA44*100+AV44)</f>
        <v>299999999970702</v>
      </c>
      <c r="AE44" s="5"/>
      <c r="AF44" s="37">
        <f>IF($Z44=$Z42,$S44-$U42,0)</f>
        <v>0</v>
      </c>
      <c r="AG44" s="37">
        <f>IF($Z44=$Z43,$T44-$U43,0)</f>
        <v>0</v>
      </c>
      <c r="AH44" s="37"/>
      <c r="AI44" s="37">
        <f>IF($Z44=$Z45,$V44-$U45,0)</f>
        <v>0</v>
      </c>
      <c r="AJ44" s="37">
        <f>SUM(AF44:AI44)</f>
        <v>0</v>
      </c>
      <c r="AK44" s="5"/>
      <c r="AL44" s="37">
        <f>IF($Z44=$Z42,$S48-$U46,0)</f>
        <v>0</v>
      </c>
      <c r="AM44" s="37">
        <f>IF($Z44=$Z43,$T48-$U47,0)</f>
        <v>0</v>
      </c>
      <c r="AN44" s="37"/>
      <c r="AO44" s="37">
        <f>IF($Z44=$Z45,$V48-$U49,0)</f>
        <v>0</v>
      </c>
      <c r="AP44" s="37">
        <f>SUM(AL44:AO44)</f>
        <v>0</v>
      </c>
      <c r="AQ44" s="37">
        <f>IF($Z44=$Z42,$S48,0)</f>
        <v>0</v>
      </c>
      <c r="AR44" s="37">
        <f>IF($Z44=$Z43,$T48,0)</f>
        <v>0</v>
      </c>
      <c r="AS44" s="37"/>
      <c r="AT44" s="37">
        <f>IF($Z44=$Z45,$V48,0)</f>
        <v>0</v>
      </c>
      <c r="AU44" s="37">
        <f>SUM(AQ44:AT44)</f>
        <v>0</v>
      </c>
      <c r="AV44" s="5">
        <v>2</v>
      </c>
      <c r="AW44" s="36"/>
    </row>
    <row r="45" spans="1:49" ht="12.75">
      <c r="A45" s="2">
        <f>A43+16</f>
        <v>25</v>
      </c>
      <c r="B45" s="7">
        <v>41810.875</v>
      </c>
      <c r="C45" s="4" t="s">
        <v>37</v>
      </c>
      <c r="D45" s="43" t="str">
        <f>Y42</f>
        <v>T1M5</v>
      </c>
      <c r="E45" s="22" t="s">
        <v>22</v>
      </c>
      <c r="F45" s="45" t="str">
        <f>Y44</f>
        <v>T3M5</v>
      </c>
      <c r="G45" s="24"/>
      <c r="H45" s="77">
        <f ca="1" t="shared" si="4"/>
        <v>1</v>
      </c>
      <c r="I45" s="13" t="s">
        <v>23</v>
      </c>
      <c r="J45" s="74">
        <f ca="1">IF($B$117="",0,INT(RAND()*5)+INT(RAND()*3)*INT(RAND()*2))</f>
        <v>4</v>
      </c>
      <c r="K45" s="9" t="s">
        <v>24</v>
      </c>
      <c r="L45" s="1"/>
      <c r="M45" s="11" t="str">
        <f>VLOOKUP(4,$X$42:AC$45,2,FALSE)</f>
        <v>T1M5</v>
      </c>
      <c r="N45" s="2">
        <f>VLOOKUP(4,$X$42:$AC$45,3,FALSE)</f>
        <v>1</v>
      </c>
      <c r="O45" s="2">
        <f>VLOOKUP(4,$X$42:$AC$45,4,FALSE)</f>
        <v>5</v>
      </c>
      <c r="P45" s="2">
        <f>VLOOKUP(4,$X$42:$AC$45,5,FALSE)</f>
        <v>9</v>
      </c>
      <c r="Q45" s="2">
        <f>VLOOKUP(4,$X$42:$AC$45,6,FALSE)</f>
        <v>-4</v>
      </c>
      <c r="S45" s="51">
        <f>IF(J47="",0,IF(K48=$B$116,IF(J47&gt;H47,3,IF(J47=H47,1,0)),0))</f>
        <v>3</v>
      </c>
      <c r="T45" s="51">
        <f>IF(J46="",0,IF(K46=$B$116,IF(H46&lt;J46,3,IF(H46=J46,1,0)),0))</f>
        <v>3</v>
      </c>
      <c r="U45" s="51">
        <f>IF(J44="",0,IF(K44=$B$116,IF(H44&lt;J44,3,IF(H44=J44,1,0)),0))</f>
        <v>3</v>
      </c>
      <c r="V45" s="47"/>
      <c r="W45" s="1"/>
      <c r="X45" s="1">
        <f>RANK(AD45,$AD$42:$AD$45)</f>
        <v>1</v>
      </c>
      <c r="Y45" s="39" t="str">
        <f>B158</f>
        <v>T4M5</v>
      </c>
      <c r="Z45" s="1">
        <f>SUM(S45:V45)</f>
        <v>9</v>
      </c>
      <c r="AA45" s="1">
        <f>SUM(S49:V49)</f>
        <v>11</v>
      </c>
      <c r="AB45" s="1">
        <f>SUM(V46:V49)</f>
        <v>5</v>
      </c>
      <c r="AC45" s="1">
        <f>AA45-AB45</f>
        <v>6</v>
      </c>
      <c r="AD45" s="36">
        <f>IF(P$48="",AE45*10000000000000000+Z45*100000000000000+AC45*1000000000000+AA45*10000000000+AK45*100000000+AJ45*1000000+AP45*10000+AU45*100+AV45,AE45*10000000000000000+Z45*100000000000000+AK45*1000000000000+AJ45*10000000000+AP45*100000000+AU45*1000000+AC45*10000+AA45*100+AV45)</f>
        <v>900000000061101</v>
      </c>
      <c r="AE45" s="5"/>
      <c r="AF45" s="37">
        <f>IF($Z45=$Z42,$S45-$V42,0)</f>
        <v>0</v>
      </c>
      <c r="AG45" s="37">
        <f>IF($Z45=$Z43,$T45-$V43,0)</f>
        <v>0</v>
      </c>
      <c r="AH45" s="37">
        <f>IF($Z45=$Z44,$U45-$V44,0)</f>
        <v>0</v>
      </c>
      <c r="AI45" s="37"/>
      <c r="AJ45" s="37">
        <f>SUM(AF45:AI45)</f>
        <v>0</v>
      </c>
      <c r="AK45" s="5"/>
      <c r="AL45" s="37">
        <f>IF($Z45=$Z42,$S49-$V46,0)</f>
        <v>0</v>
      </c>
      <c r="AM45" s="37">
        <f>IF($Z45=$Z43,$T49-$V47,0)</f>
        <v>0</v>
      </c>
      <c r="AN45" s="37">
        <f>IF($Z45=$Z44,$U49-$V48,0)</f>
        <v>0</v>
      </c>
      <c r="AO45" s="37"/>
      <c r="AP45" s="37">
        <f>SUM(AL45:AO45)</f>
        <v>0</v>
      </c>
      <c r="AQ45" s="37">
        <f>IF($Z45=$Z42,$S49,0)</f>
        <v>0</v>
      </c>
      <c r="AR45" s="37">
        <f>IF($Z45=$Z43,$T49,0)</f>
        <v>0</v>
      </c>
      <c r="AS45" s="37">
        <f>IF($Z45=$Z44,$U49,0)</f>
        <v>0</v>
      </c>
      <c r="AT45" s="37"/>
      <c r="AU45" s="37">
        <f>SUM(AQ45:AT45)</f>
        <v>0</v>
      </c>
      <c r="AV45" s="5">
        <v>1</v>
      </c>
      <c r="AW45" s="36"/>
    </row>
    <row r="46" spans="1:49" ht="12.75">
      <c r="A46" s="2">
        <f>A45+1</f>
        <v>26</v>
      </c>
      <c r="B46" s="7">
        <v>41811</v>
      </c>
      <c r="C46" s="4" t="s">
        <v>41</v>
      </c>
      <c r="D46" s="44" t="str">
        <f>Y43</f>
        <v>T2M5</v>
      </c>
      <c r="E46" s="22" t="s">
        <v>22</v>
      </c>
      <c r="F46" s="46" t="str">
        <f>Y45</f>
        <v>T4M5</v>
      </c>
      <c r="G46" s="24"/>
      <c r="H46" s="76">
        <f ca="1" t="shared" si="4"/>
        <v>0</v>
      </c>
      <c r="I46" s="13" t="s">
        <v>23</v>
      </c>
      <c r="J46" s="78">
        <f ca="1">IF($B$117="",0,INT(RAND()*5)+INT(RAND()*3)*INT(RAND()*2))</f>
        <v>3</v>
      </c>
      <c r="K46" s="9" t="s">
        <v>24</v>
      </c>
      <c r="L46" s="1"/>
      <c r="N46" s="1"/>
      <c r="O46" s="1"/>
      <c r="P46" s="1"/>
      <c r="S46" s="47"/>
      <c r="T46" s="48">
        <f>IF(K43=$B$116,H43,0)</f>
        <v>2</v>
      </c>
      <c r="U46" s="48">
        <f>IF(K45=$B$116,H45,0)</f>
        <v>1</v>
      </c>
      <c r="V46" s="48">
        <f>IF(K48=$B$116,H47,0)</f>
        <v>2</v>
      </c>
      <c r="W46" s="1"/>
      <c r="X46" s="1"/>
      <c r="Y46" s="1"/>
      <c r="Z46" s="1"/>
      <c r="AA46" s="1"/>
      <c r="AB46" s="1"/>
      <c r="AC46" s="1"/>
      <c r="AD46" s="6"/>
      <c r="AE46" s="9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V46" s="37"/>
      <c r="AW46" s="36"/>
    </row>
    <row r="47" spans="1:49" ht="12.75">
      <c r="A47" s="2">
        <f>A45+16</f>
        <v>41</v>
      </c>
      <c r="B47" s="7">
        <v>41815.916666666664</v>
      </c>
      <c r="C47" s="4" t="s">
        <v>27</v>
      </c>
      <c r="D47" s="43" t="str">
        <f>Y42</f>
        <v>T1M5</v>
      </c>
      <c r="E47" s="22" t="s">
        <v>22</v>
      </c>
      <c r="F47" s="46" t="str">
        <f>Y45</f>
        <v>T4M5</v>
      </c>
      <c r="H47" s="77">
        <f ca="1" t="shared" si="4"/>
        <v>2</v>
      </c>
      <c r="I47" s="13" t="s">
        <v>23</v>
      </c>
      <c r="J47" s="78">
        <f ca="1">IF($B$117="",0,INT(RAND()*5)+INT(RAND()*3)*INT(RAND()*2))</f>
        <v>3</v>
      </c>
      <c r="K47" s="9" t="s">
        <v>24</v>
      </c>
      <c r="M47" s="91" t="str">
        <f>IF(N42&gt;0,M42,"")</f>
        <v>T4M5</v>
      </c>
      <c r="N47" s="2" t="s">
        <v>52</v>
      </c>
      <c r="P47" s="57"/>
      <c r="S47" s="49">
        <f>IF(K43=$B$116,J43,0)</f>
        <v>2</v>
      </c>
      <c r="T47" s="47"/>
      <c r="U47" s="49">
        <f>IF(K47=$B$116,H48,0)</f>
        <v>4</v>
      </c>
      <c r="V47" s="49">
        <f>IF(K46=$B$116,H46,0)</f>
        <v>0</v>
      </c>
      <c r="AD47" s="2" t="s">
        <v>30</v>
      </c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V47" s="38"/>
      <c r="AW47" s="36"/>
    </row>
    <row r="48" spans="1:49" ht="12.75">
      <c r="A48" s="2">
        <f>A47+1</f>
        <v>42</v>
      </c>
      <c r="B48" s="7">
        <v>41815.916666666664</v>
      </c>
      <c r="C48" s="4" t="s">
        <v>39</v>
      </c>
      <c r="D48" s="44" t="str">
        <f>Y43</f>
        <v>T2M5</v>
      </c>
      <c r="E48" s="22" t="s">
        <v>22</v>
      </c>
      <c r="F48" s="45" t="str">
        <f>Y44</f>
        <v>T3M5</v>
      </c>
      <c r="H48" s="76">
        <f ca="1" t="shared" si="4"/>
        <v>4</v>
      </c>
      <c r="I48" s="13" t="s">
        <v>23</v>
      </c>
      <c r="J48" s="70">
        <f ca="1">IF($B$117="",0,INT(RAND()*5)+INT(RAND()*3)*INT(RAND()*2))</f>
        <v>0</v>
      </c>
      <c r="K48" s="9" t="s">
        <v>24</v>
      </c>
      <c r="M48" s="91" t="str">
        <f>IF(N43&gt;0,M43,"")</f>
        <v>T2M5</v>
      </c>
      <c r="N48" s="2" t="s">
        <v>53</v>
      </c>
      <c r="O48" s="58"/>
      <c r="P48" s="59" t="s">
        <v>33</v>
      </c>
      <c r="S48" s="50">
        <f>IF(K45=$B$116,J45,0)</f>
        <v>4</v>
      </c>
      <c r="T48" s="50">
        <f>IF(K47=$B$116,J48,0)</f>
        <v>0</v>
      </c>
      <c r="U48" s="47"/>
      <c r="V48" s="50">
        <f>IF(K44=$B$116,H44,0)</f>
        <v>3</v>
      </c>
      <c r="AD48" s="2" t="s">
        <v>34</v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V48" s="38"/>
      <c r="AW48" s="36"/>
    </row>
    <row r="49" spans="2:49" ht="12.75">
      <c r="B49" s="2" t="s">
        <v>2</v>
      </c>
      <c r="S49" s="51">
        <f>IF(K48=$B$116,J47,0)</f>
        <v>3</v>
      </c>
      <c r="T49" s="51">
        <f>IF(K46=$B$116,J46,0)</f>
        <v>3</v>
      </c>
      <c r="U49" s="51">
        <f>IF(K44=$B$116,J44,0)</f>
        <v>5</v>
      </c>
      <c r="V49" s="47"/>
      <c r="AD49" s="2" t="s">
        <v>35</v>
      </c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V49" s="38"/>
      <c r="AW49" s="36"/>
    </row>
    <row r="50" spans="3:49" ht="6" customHeight="1">
      <c r="C50" s="3"/>
      <c r="E50" s="23"/>
      <c r="F50" s="12"/>
      <c r="G50" s="12"/>
      <c r="H50" s="2"/>
      <c r="I50" s="2"/>
      <c r="J50" s="2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V50" s="38"/>
      <c r="AW50" s="36"/>
    </row>
    <row r="51" spans="2:49" s="12" customFormat="1" ht="12.75">
      <c r="B51" s="81" t="s">
        <v>0</v>
      </c>
      <c r="C51" s="82" t="s">
        <v>54</v>
      </c>
      <c r="D51" s="24" t="s">
        <v>2</v>
      </c>
      <c r="E51" s="21"/>
      <c r="F51" s="24"/>
      <c r="G51" s="24"/>
      <c r="H51" s="28"/>
      <c r="I51" s="27"/>
      <c r="J51" s="28"/>
      <c r="K51" s="29"/>
      <c r="L51" s="24"/>
      <c r="M51" s="86" t="s">
        <v>3</v>
      </c>
      <c r="N51" s="24" t="s">
        <v>4</v>
      </c>
      <c r="O51" s="24" t="s">
        <v>5</v>
      </c>
      <c r="P51" s="24" t="s">
        <v>6</v>
      </c>
      <c r="Q51" s="24" t="s">
        <v>7</v>
      </c>
      <c r="R51" s="24"/>
      <c r="S51" s="2"/>
      <c r="T51" s="2"/>
      <c r="U51" s="2"/>
      <c r="V51" s="2"/>
      <c r="W51" s="24"/>
      <c r="X51" s="24" t="s">
        <v>8</v>
      </c>
      <c r="Y51" s="30" t="s">
        <v>9</v>
      </c>
      <c r="Z51" s="24" t="s">
        <v>4</v>
      </c>
      <c r="AA51" s="24" t="s">
        <v>5</v>
      </c>
      <c r="AB51" s="24" t="s">
        <v>6</v>
      </c>
      <c r="AC51" s="24" t="s">
        <v>7</v>
      </c>
      <c r="AD51" s="24"/>
      <c r="AE51" s="29" t="s">
        <v>10</v>
      </c>
      <c r="AF51" s="22" t="s">
        <v>11</v>
      </c>
      <c r="AG51" s="22"/>
      <c r="AH51" s="22"/>
      <c r="AI51" s="22"/>
      <c r="AJ51" s="22" t="s">
        <v>12</v>
      </c>
      <c r="AK51" s="30" t="s">
        <v>13</v>
      </c>
      <c r="AL51" s="22" t="s">
        <v>14</v>
      </c>
      <c r="AM51" s="22"/>
      <c r="AN51" s="22"/>
      <c r="AO51" s="22"/>
      <c r="AP51" s="22" t="s">
        <v>15</v>
      </c>
      <c r="AQ51" s="22" t="s">
        <v>16</v>
      </c>
      <c r="AR51" s="22"/>
      <c r="AS51" s="22"/>
      <c r="AT51" s="22"/>
      <c r="AU51" s="23" t="s">
        <v>17</v>
      </c>
      <c r="AV51" s="30" t="s">
        <v>18</v>
      </c>
      <c r="AW51" s="35"/>
    </row>
    <row r="52" spans="2:49" ht="12.75">
      <c r="B52" s="3" t="s">
        <v>19</v>
      </c>
      <c r="C52" s="3" t="s">
        <v>20</v>
      </c>
      <c r="L52" s="1"/>
      <c r="M52" s="11" t="str">
        <f>VLOOKUP(1,$X$52:$AC$55,2,FALSE)</f>
        <v>T4M6</v>
      </c>
      <c r="N52" s="2">
        <f>VLOOKUP(1,$X$52:$AC$55,3,FALSE)</f>
        <v>6</v>
      </c>
      <c r="O52" s="2">
        <f>VLOOKUP(1,$X$52:$AC$55,4,FALSE)</f>
        <v>10</v>
      </c>
      <c r="P52" s="2">
        <f>VLOOKUP(1,$X$52:$AC$55,5,FALSE)</f>
        <v>7</v>
      </c>
      <c r="Q52" s="2">
        <f>VLOOKUP(1,$X$52:$AC$55,6,FALSE)</f>
        <v>3</v>
      </c>
      <c r="S52" s="47"/>
      <c r="T52" s="48">
        <f>IF(H53="",0,IF(K53=$B$116,IF(H53&gt;J53,3,IF(H53=J53,1,0)),0))</f>
        <v>3</v>
      </c>
      <c r="U52" s="48">
        <f>IF(H55="",0,IF(K55=$B$116,IF(H55&gt;J55,3,IF(H55=J55,1,0)),0))</f>
        <v>3</v>
      </c>
      <c r="V52" s="48">
        <f>IF(H57="",0,IF(K58=$B$116,IF(J57&lt;H57,3,IF(J57=H57,1,0)),0))</f>
        <v>0</v>
      </c>
      <c r="W52" s="1"/>
      <c r="X52" s="1">
        <f>RANK(AD52,$AD$52:$AD$55)</f>
        <v>2</v>
      </c>
      <c r="Y52" s="42" t="str">
        <f>B129</f>
        <v>T1M6</v>
      </c>
      <c r="Z52" s="1">
        <f>SUM(S52:V52)</f>
        <v>6</v>
      </c>
      <c r="AA52" s="1">
        <f>SUM(S56:V56)</f>
        <v>9</v>
      </c>
      <c r="AB52" s="1">
        <f>SUM(S56:S59)</f>
        <v>5</v>
      </c>
      <c r="AC52" s="1">
        <f>AA52-AB52</f>
        <v>4</v>
      </c>
      <c r="AD52" s="36">
        <f>IF(P$58="",AE52*10000000000000000+Z52*100000000000000+AC52*1000000000000+AA52*10000000000+AK52*100000000+AJ52*1000000+AP52*10000+AU52*100+AV52,AE52*10000000000000000+Z52*100000000000000+AK52*1000000000000+AJ52*10000000000+AP52*100000000+AU52*1000000+AC52*10000+AA52*100+AV52)</f>
        <v>599969800040904</v>
      </c>
      <c r="AE52" s="5"/>
      <c r="AF52" s="37"/>
      <c r="AG52" s="37">
        <f>IF($Z52=$Z53,$T52-$S53,0)</f>
        <v>0</v>
      </c>
      <c r="AH52" s="37">
        <f>IF($Z52=$Z54,$U52-$S54,0)</f>
        <v>0</v>
      </c>
      <c r="AI52" s="37">
        <f>IF($Z52=$Z55,$V52-$S55,0)</f>
        <v>-3</v>
      </c>
      <c r="AJ52" s="37">
        <f>SUM(AF52:AI52)</f>
        <v>-3</v>
      </c>
      <c r="AK52" s="5"/>
      <c r="AL52" s="37"/>
      <c r="AM52" s="37">
        <f>IF($Z52=$Z53,$T56-$S57,0)</f>
        <v>0</v>
      </c>
      <c r="AN52" s="37">
        <f>IF($Z52=$Z54,$U56-$S58,0)</f>
        <v>0</v>
      </c>
      <c r="AO52" s="37">
        <f>IF($Z52=$Z55,$V56-$S59,0)</f>
        <v>-2</v>
      </c>
      <c r="AP52" s="37">
        <f>SUM(AL52:AO52)</f>
        <v>-2</v>
      </c>
      <c r="AQ52" s="37"/>
      <c r="AR52" s="37">
        <f>IF($Z52=$Z53,$T56,0)</f>
        <v>0</v>
      </c>
      <c r="AS52" s="37">
        <f>IF($Z52=$Z54,$U56,0)</f>
        <v>0</v>
      </c>
      <c r="AT52" s="37">
        <f>IF($Z52=$Z55,$V56,0)</f>
        <v>0</v>
      </c>
      <c r="AU52" s="37">
        <f>SUM(AQ52:AT52)</f>
        <v>0</v>
      </c>
      <c r="AV52" s="5">
        <v>4</v>
      </c>
      <c r="AW52" s="36"/>
    </row>
    <row r="53" spans="1:49" ht="12.75">
      <c r="A53" s="2">
        <f>A43+2</f>
        <v>11</v>
      </c>
      <c r="B53" s="7">
        <v>41806</v>
      </c>
      <c r="C53" s="4" t="s">
        <v>39</v>
      </c>
      <c r="D53" s="43" t="str">
        <f>Y52</f>
        <v>T1M6</v>
      </c>
      <c r="E53" s="22" t="s">
        <v>22</v>
      </c>
      <c r="F53" s="44" t="str">
        <f>Y53</f>
        <v>T2M6</v>
      </c>
      <c r="G53" s="24"/>
      <c r="H53" s="69">
        <f aca="true" ca="1" t="shared" si="5" ref="H53:H58">IF($B$117="",1,INT(RAND()*5)+INT(RAND()*3)*INT(RAND()*2))</f>
        <v>6</v>
      </c>
      <c r="I53" s="13" t="s">
        <v>23</v>
      </c>
      <c r="J53" s="72">
        <f ca="1">IF($B$117="",0,INT(RAND()*5)+INT(RAND()*3)*INT(RAND()*2))</f>
        <v>1</v>
      </c>
      <c r="K53" s="9" t="s">
        <v>24</v>
      </c>
      <c r="L53" s="1"/>
      <c r="M53" s="11" t="str">
        <f>VLOOKUP(2,$X$52:$AC$55,2,FALSE)</f>
        <v>T1M6</v>
      </c>
      <c r="N53" s="2">
        <f>VLOOKUP(2,$X$52:$AC$55,3,FALSE)</f>
        <v>6</v>
      </c>
      <c r="O53" s="2">
        <f>VLOOKUP(2,$X$52:$AC$55,4,FALSE)</f>
        <v>9</v>
      </c>
      <c r="P53" s="2">
        <f>VLOOKUP(2,$X$52:$AC$55,5,FALSE)</f>
        <v>5</v>
      </c>
      <c r="Q53" s="2">
        <f>VLOOKUP(2,$X$52:$AC$55,6,FALSE)</f>
        <v>4</v>
      </c>
      <c r="S53" s="49">
        <f>IF(J53="",0,IF(K53=$B$116,IF(H53&lt;J53,3,IF(H53=J53,1,0)),0))</f>
        <v>0</v>
      </c>
      <c r="T53" s="47"/>
      <c r="U53" s="49">
        <f>IF(H58="",0,IF(K57=$B$116,IF(H58&gt;J58,3,IF(H58=J58,1,0)),0))</f>
        <v>1</v>
      </c>
      <c r="V53" s="49">
        <f>IF(H56="",0,IF(K56=$B$116,IF(H56&gt;J56,3,IF(H56=J56,1,0)),0))</f>
        <v>3</v>
      </c>
      <c r="W53" s="1"/>
      <c r="X53" s="1">
        <f>RANK(AD53,$AD$52:$AD$55)</f>
        <v>3</v>
      </c>
      <c r="Y53" s="40" t="str">
        <f>B139</f>
        <v>T2M6</v>
      </c>
      <c r="Z53" s="1">
        <f>SUM(S53:V53)</f>
        <v>4</v>
      </c>
      <c r="AA53" s="1">
        <f>SUM(S57:V57)</f>
        <v>9</v>
      </c>
      <c r="AB53" s="1">
        <f>SUM(T56:T59)</f>
        <v>12</v>
      </c>
      <c r="AC53" s="1">
        <f>AA53-AB53</f>
        <v>-3</v>
      </c>
      <c r="AD53" s="36">
        <f>IF(P$58="",AE53*10000000000000000+Z53*100000000000000+AC53*1000000000000+AA53*10000000000+AK53*100000000+AJ53*1000000+AP53*10000+AU53*100+AV53,AE53*10000000000000000+Z53*100000000000000+AK53*1000000000000+AJ53*10000000000+AP53*100000000+AU53*1000000+AC53*10000+AA53*100+AV53)</f>
        <v>399999999970903</v>
      </c>
      <c r="AE53" s="5"/>
      <c r="AF53" s="37">
        <f>IF($Z53=$Z52,$S53-$T52,0)</f>
        <v>0</v>
      </c>
      <c r="AG53" s="37"/>
      <c r="AH53" s="37">
        <f>IF($Z53=$Z54,$U53-$T54,0)</f>
        <v>0</v>
      </c>
      <c r="AI53" s="37">
        <f>IF($Z53=$Z55,$V53-$T55,0)</f>
        <v>0</v>
      </c>
      <c r="AJ53" s="37">
        <f>SUM(AF53:AI53)</f>
        <v>0</v>
      </c>
      <c r="AK53" s="5"/>
      <c r="AL53" s="37">
        <f>IF($Z53=$Z52,$S57-$T56,0)</f>
        <v>0</v>
      </c>
      <c r="AM53" s="37"/>
      <c r="AN53" s="37">
        <f>IF($Z53=$Z54,$U57-$T58,0)</f>
        <v>0</v>
      </c>
      <c r="AO53" s="37">
        <f>IF($Z53=$Z55,$V57-$T59,0)</f>
        <v>0</v>
      </c>
      <c r="AP53" s="37">
        <f>SUM(AL53:AO53)</f>
        <v>0</v>
      </c>
      <c r="AQ53" s="37">
        <f>IF($Z53=$Z52,$S57,0)</f>
        <v>0</v>
      </c>
      <c r="AR53" s="37"/>
      <c r="AS53" s="37">
        <f>IF($Z53=$Z54,$U57,0)</f>
        <v>0</v>
      </c>
      <c r="AT53" s="37">
        <f>IF($Z53=$Z55,$V57,0)</f>
        <v>0</v>
      </c>
      <c r="AU53" s="37">
        <f>SUM(AQ53:AT53)</f>
        <v>0</v>
      </c>
      <c r="AV53" s="5">
        <v>3</v>
      </c>
      <c r="AW53" s="36"/>
    </row>
    <row r="54" spans="1:49" ht="12.75">
      <c r="A54" s="2">
        <f>A53+1</f>
        <v>12</v>
      </c>
      <c r="B54" s="4">
        <v>41806.875</v>
      </c>
      <c r="C54" s="4" t="s">
        <v>41</v>
      </c>
      <c r="D54" s="45" t="str">
        <f>Y54</f>
        <v>T3M6</v>
      </c>
      <c r="E54" s="22" t="s">
        <v>22</v>
      </c>
      <c r="F54" s="46" t="str">
        <f>Y55</f>
        <v>T4M6</v>
      </c>
      <c r="G54" s="24"/>
      <c r="H54" s="70">
        <f ca="1" t="shared" si="5"/>
        <v>1</v>
      </c>
      <c r="I54" s="13" t="s">
        <v>23</v>
      </c>
      <c r="J54" s="78">
        <f ca="1">IF($B$117="",0,INT(RAND()*5)+INT(RAND()*3)*INT(RAND()*2))</f>
        <v>4</v>
      </c>
      <c r="K54" s="9" t="s">
        <v>24</v>
      </c>
      <c r="L54" s="1"/>
      <c r="M54" s="11" t="str">
        <f>VLOOKUP(3,$X$52:$AC$55,2,FALSE)</f>
        <v>T2M6</v>
      </c>
      <c r="N54" s="2">
        <f>VLOOKUP(3,$X$52:$AC$55,3,FALSE)</f>
        <v>4</v>
      </c>
      <c r="O54" s="2">
        <f>VLOOKUP(3,$X$52:$AC$55,4,FALSE)</f>
        <v>9</v>
      </c>
      <c r="P54" s="2">
        <f>VLOOKUP(3,$X$52:$AC$55,5,FALSE)</f>
        <v>12</v>
      </c>
      <c r="Q54" s="2">
        <f>VLOOKUP(3,$X$52:$AC$55,6,FALSE)</f>
        <v>-3</v>
      </c>
      <c r="S54" s="50">
        <f>IF(J55="",0,IF(K55=$B$116,IF(H55&lt;J55,3,IF(H55=J55,1,0)),0))</f>
        <v>0</v>
      </c>
      <c r="T54" s="50">
        <f>IF(J58="",0,IF(K57=$B$116,IF(H58&lt;J58,3,IF(H58=J58,1,0)),0))</f>
        <v>1</v>
      </c>
      <c r="U54" s="47"/>
      <c r="V54" s="50">
        <f>IF(H54="",0,IF(K54=$B$116,IF(H54&gt;J54,3,IF(H54=J54,1,0)),0))</f>
        <v>0</v>
      </c>
      <c r="W54" s="1"/>
      <c r="X54" s="1">
        <f>RANK(AD54,$AD$52:$AD$55)</f>
        <v>4</v>
      </c>
      <c r="Y54" s="41" t="str">
        <f>B149</f>
        <v>T3M6</v>
      </c>
      <c r="Z54" s="1">
        <f>SUM(S54:V54)</f>
        <v>1</v>
      </c>
      <c r="AA54" s="1">
        <f>SUM(S58:V58)</f>
        <v>5</v>
      </c>
      <c r="AB54" s="1">
        <f>SUM(U56:U59)</f>
        <v>9</v>
      </c>
      <c r="AC54" s="1">
        <f>AA54-AB54</f>
        <v>-4</v>
      </c>
      <c r="AD54" s="36">
        <f>IF(P$58="",AE54*10000000000000000+Z54*100000000000000+AC54*1000000000000+AA54*10000000000+AK54*100000000+AJ54*1000000+AP54*10000+AU54*100+AV54,AE54*10000000000000000+Z54*100000000000000+AK54*1000000000000+AJ54*10000000000+AP54*100000000+AU54*1000000+AC54*10000+AA54*100+AV54)</f>
        <v>99999999960502</v>
      </c>
      <c r="AE54" s="5"/>
      <c r="AF54" s="37">
        <f>IF($Z54=$Z52,$S54-$U52,0)</f>
        <v>0</v>
      </c>
      <c r="AG54" s="37">
        <f>IF($Z54=$Z53,$T54-$U53,0)</f>
        <v>0</v>
      </c>
      <c r="AH54" s="37"/>
      <c r="AI54" s="37">
        <f>IF($Z54=$Z55,$V54-$U55,0)</f>
        <v>0</v>
      </c>
      <c r="AJ54" s="37">
        <f>SUM(AF54:AI54)</f>
        <v>0</v>
      </c>
      <c r="AK54" s="5"/>
      <c r="AL54" s="37">
        <f>IF($Z54=$Z52,$S58-$U56,0)</f>
        <v>0</v>
      </c>
      <c r="AM54" s="37">
        <f>IF($Z54=$Z53,$T58-$U57,0)</f>
        <v>0</v>
      </c>
      <c r="AN54" s="37"/>
      <c r="AO54" s="37">
        <f>IF($Z54=$Z55,$V58-$U59,0)</f>
        <v>0</v>
      </c>
      <c r="AP54" s="37">
        <f>SUM(AL54:AO54)</f>
        <v>0</v>
      </c>
      <c r="AQ54" s="37">
        <f>IF($Z54=$Z52,$S58,0)</f>
        <v>0</v>
      </c>
      <c r="AR54" s="37">
        <f>IF($Z54=$Z53,$T58,0)</f>
        <v>0</v>
      </c>
      <c r="AS54" s="37"/>
      <c r="AT54" s="37">
        <f>IF($Z54=$Z55,$V58,0)</f>
        <v>0</v>
      </c>
      <c r="AU54" s="37">
        <f>SUM(AQ54:AT54)</f>
        <v>0</v>
      </c>
      <c r="AV54" s="5">
        <v>2</v>
      </c>
      <c r="AW54" s="36"/>
    </row>
    <row r="55" spans="1:49" ht="12.75">
      <c r="A55" s="2">
        <f>A53+16</f>
        <v>27</v>
      </c>
      <c r="B55" s="7">
        <v>41811.75</v>
      </c>
      <c r="C55" s="4" t="s">
        <v>45</v>
      </c>
      <c r="D55" s="43" t="str">
        <f>Y52</f>
        <v>T1M6</v>
      </c>
      <c r="E55" s="22" t="s">
        <v>22</v>
      </c>
      <c r="F55" s="45" t="str">
        <f>Y54</f>
        <v>T3M6</v>
      </c>
      <c r="G55" s="24"/>
      <c r="H55" s="77">
        <f ca="1" t="shared" si="5"/>
        <v>3</v>
      </c>
      <c r="I55" s="13" t="s">
        <v>23</v>
      </c>
      <c r="J55" s="74">
        <f ca="1">IF($B$117="",0,INT(RAND()*5)+INT(RAND()*3)*INT(RAND()*2))</f>
        <v>2</v>
      </c>
      <c r="K55" s="9" t="s">
        <v>24</v>
      </c>
      <c r="L55" s="1"/>
      <c r="M55" s="11" t="str">
        <f>VLOOKUP(4,$X$52:$AC$55,2,FALSE)</f>
        <v>T3M6</v>
      </c>
      <c r="N55" s="2">
        <f>VLOOKUP(4,$X$52:$AC$55,3,FALSE)</f>
        <v>1</v>
      </c>
      <c r="O55" s="2">
        <f>VLOOKUP(4,$X$52:$AC$55,4,FALSE)</f>
        <v>5</v>
      </c>
      <c r="P55" s="2">
        <f>VLOOKUP(4,$X$52:$AC$55,5,FALSE)</f>
        <v>9</v>
      </c>
      <c r="Q55" s="2">
        <f>VLOOKUP(4,$X$52:$AC$55,6,FALSE)</f>
        <v>-4</v>
      </c>
      <c r="S55" s="51">
        <f>IF(J57="",0,IF(K58=$B$116,IF(J57&gt;H57,3,IF(J57=H57,1,0)),0))</f>
        <v>3</v>
      </c>
      <c r="T55" s="51">
        <f>IF(J56="",0,IF(K56=$B$116,IF(H56&lt;J56,3,IF(H56=J56,1,0)),0))</f>
        <v>0</v>
      </c>
      <c r="U55" s="51">
        <f>IF(J54="",0,IF(K54=$B$116,IF(H54&lt;J54,3,IF(H54=J54,1,0)),0))</f>
        <v>3</v>
      </c>
      <c r="V55" s="47"/>
      <c r="W55" s="1"/>
      <c r="X55" s="1">
        <f>RANK(AD55,$AD$52:$AD$55)</f>
        <v>1</v>
      </c>
      <c r="Y55" s="39" t="str">
        <f>B159</f>
        <v>T4M6</v>
      </c>
      <c r="Z55" s="1">
        <f>SUM(S55:V55)</f>
        <v>6</v>
      </c>
      <c r="AA55" s="1">
        <f>SUM(S59:V59)</f>
        <v>10</v>
      </c>
      <c r="AB55" s="1">
        <f>SUM(V56:V59)</f>
        <v>7</v>
      </c>
      <c r="AC55" s="1">
        <f>AA55-AB55</f>
        <v>3</v>
      </c>
      <c r="AD55" s="36">
        <f>IF(P$58="",AE55*10000000000000000+Z55*100000000000000+AC55*1000000000000+AA55*10000000000+AK55*100000000+AJ55*1000000+AP55*10000+AU55*100+AV55,AE55*10000000000000000+Z55*100000000000000+AK55*1000000000000+AJ55*10000000000+AP55*100000000+AU55*1000000+AC55*10000+AA55*100+AV55)</f>
        <v>600030202031001</v>
      </c>
      <c r="AE55" s="5"/>
      <c r="AF55" s="37">
        <f>IF($Z55=$Z52,$S55-$V52,0)</f>
        <v>3</v>
      </c>
      <c r="AG55" s="37">
        <f>IF($Z55=$Z53,$T55-$V53,0)</f>
        <v>0</v>
      </c>
      <c r="AH55" s="37">
        <f>IF($Z55=$Z54,$U55-$V54,0)</f>
        <v>0</v>
      </c>
      <c r="AI55" s="37"/>
      <c r="AJ55" s="37">
        <f>SUM(AF55:AI55)</f>
        <v>3</v>
      </c>
      <c r="AK55" s="5"/>
      <c r="AL55" s="37">
        <f>IF($Z55=$Z52,$S59-$V56,0)</f>
        <v>2</v>
      </c>
      <c r="AM55" s="37">
        <f>IF($Z55=$Z53,$T59-$V57,0)</f>
        <v>0</v>
      </c>
      <c r="AN55" s="37">
        <f>IF($Z55=$Z54,$U59-$V58,0)</f>
        <v>0</v>
      </c>
      <c r="AO55" s="37"/>
      <c r="AP55" s="37">
        <f>SUM(AL55:AO55)</f>
        <v>2</v>
      </c>
      <c r="AQ55" s="37">
        <f>IF($Z55=$Z52,$S59,0)</f>
        <v>2</v>
      </c>
      <c r="AR55" s="37">
        <f>IF($Z55=$Z53,$T59,0)</f>
        <v>0</v>
      </c>
      <c r="AS55" s="37">
        <f>IF($Z55=$Z54,$U59,0)</f>
        <v>0</v>
      </c>
      <c r="AT55" s="37"/>
      <c r="AU55" s="37">
        <f>SUM(AQ55:AT55)</f>
        <v>2</v>
      </c>
      <c r="AV55" s="5">
        <v>1</v>
      </c>
      <c r="AW55" s="36"/>
    </row>
    <row r="56" spans="1:49" ht="12.75">
      <c r="A56" s="2">
        <f>A55+1</f>
        <v>28</v>
      </c>
      <c r="B56" s="7">
        <v>41812</v>
      </c>
      <c r="C56" s="4" t="s">
        <v>38</v>
      </c>
      <c r="D56" s="44" t="str">
        <f>Y53</f>
        <v>T2M6</v>
      </c>
      <c r="E56" s="22" t="s">
        <v>22</v>
      </c>
      <c r="F56" s="46" t="str">
        <f>Y55</f>
        <v>T4M6</v>
      </c>
      <c r="G56" s="24"/>
      <c r="H56" s="76">
        <f ca="1" t="shared" si="5"/>
        <v>6</v>
      </c>
      <c r="I56" s="13" t="s">
        <v>23</v>
      </c>
      <c r="J56" s="78">
        <f ca="1">IF($B$117="",0,INT(RAND()*5)+INT(RAND()*3)*INT(RAND()*2))</f>
        <v>4</v>
      </c>
      <c r="K56" s="9" t="s">
        <v>24</v>
      </c>
      <c r="L56" s="1"/>
      <c r="N56" s="1"/>
      <c r="O56" s="1"/>
      <c r="P56" s="1"/>
      <c r="S56" s="47"/>
      <c r="T56" s="48">
        <f>IF(K53=$B$116,H53,0)</f>
        <v>6</v>
      </c>
      <c r="U56" s="48">
        <f>IF(K55=$B$116,H55,0)</f>
        <v>3</v>
      </c>
      <c r="V56" s="48">
        <f>IF(K58=$B$116,H57,0)</f>
        <v>0</v>
      </c>
      <c r="W56" s="1"/>
      <c r="X56" s="1"/>
      <c r="Y56" s="1"/>
      <c r="Z56" s="1"/>
      <c r="AA56" s="1"/>
      <c r="AB56" s="1"/>
      <c r="AC56" s="1"/>
      <c r="AD56" s="6"/>
      <c r="AE56" s="9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V56" s="37"/>
      <c r="AW56" s="36"/>
    </row>
    <row r="57" spans="1:49" ht="12.75">
      <c r="A57" s="2">
        <f>A55+16</f>
        <v>43</v>
      </c>
      <c r="B57" s="7">
        <v>41815.75</v>
      </c>
      <c r="C57" s="4" t="s">
        <v>40</v>
      </c>
      <c r="D57" s="43" t="str">
        <f>Y52</f>
        <v>T1M6</v>
      </c>
      <c r="E57" s="22" t="s">
        <v>22</v>
      </c>
      <c r="F57" s="46" t="str">
        <f>Y55</f>
        <v>T4M6</v>
      </c>
      <c r="H57" s="77">
        <f ca="1" t="shared" si="5"/>
        <v>0</v>
      </c>
      <c r="I57" s="13" t="s">
        <v>23</v>
      </c>
      <c r="J57" s="78">
        <f ca="1">IF($B$117="",0,INT(RAND()*5)+INT(RAND()*3)*INT(RAND()*2))</f>
        <v>2</v>
      </c>
      <c r="K57" s="9" t="s">
        <v>24</v>
      </c>
      <c r="M57" s="92" t="str">
        <f>IF(N52&gt;0,M52,"")</f>
        <v>T4M6</v>
      </c>
      <c r="N57" s="2" t="s">
        <v>55</v>
      </c>
      <c r="P57" s="57"/>
      <c r="S57" s="49">
        <f>IF(K53=$B$116,J53,0)</f>
        <v>1</v>
      </c>
      <c r="T57" s="47"/>
      <c r="U57" s="49">
        <f>IF(K57=$B$116,H58,0)</f>
        <v>2</v>
      </c>
      <c r="V57" s="49">
        <f>IF(K56=$B$116,H56,0)</f>
        <v>6</v>
      </c>
      <c r="AD57" s="2" t="s">
        <v>30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V57" s="38"/>
      <c r="AW57" s="36"/>
    </row>
    <row r="58" spans="1:49" ht="12.75">
      <c r="A58" s="2">
        <f>A57+1</f>
        <v>44</v>
      </c>
      <c r="B58" s="7">
        <v>41815.75</v>
      </c>
      <c r="C58" s="4" t="s">
        <v>37</v>
      </c>
      <c r="D58" s="44" t="str">
        <f>Y53</f>
        <v>T2M6</v>
      </c>
      <c r="E58" s="22" t="s">
        <v>22</v>
      </c>
      <c r="F58" s="45" t="str">
        <f>Y54</f>
        <v>T3M6</v>
      </c>
      <c r="H58" s="76">
        <f ca="1" t="shared" si="5"/>
        <v>2</v>
      </c>
      <c r="I58" s="13" t="s">
        <v>23</v>
      </c>
      <c r="J58" s="70">
        <f ca="1">IF($B$117="",0,INT(RAND()*5)+INT(RAND()*3)*INT(RAND()*2))</f>
        <v>2</v>
      </c>
      <c r="K58" s="9" t="s">
        <v>24</v>
      </c>
      <c r="M58" s="92" t="str">
        <f>IF(N53&gt;0,M53,"")</f>
        <v>T1M6</v>
      </c>
      <c r="N58" s="2" t="s">
        <v>56</v>
      </c>
      <c r="O58" s="58"/>
      <c r="P58" s="59" t="s">
        <v>33</v>
      </c>
      <c r="S58" s="50">
        <f>IF(K55=$B$116,J55,0)</f>
        <v>2</v>
      </c>
      <c r="T58" s="50">
        <f>IF(K57=$B$116,J58,0)</f>
        <v>2</v>
      </c>
      <c r="U58" s="47"/>
      <c r="V58" s="50">
        <f>IF(K54=$B$116,H54,0)</f>
        <v>1</v>
      </c>
      <c r="AD58" s="2" t="s">
        <v>34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V58" s="38"/>
      <c r="AW58" s="36"/>
    </row>
    <row r="59" spans="19:49" ht="12.75">
      <c r="S59" s="51">
        <f>IF(K58=$B$116,J57,0)</f>
        <v>2</v>
      </c>
      <c r="T59" s="51">
        <f>IF(K56=$B$116,J56,0)</f>
        <v>4</v>
      </c>
      <c r="U59" s="51">
        <f>IF(K54=$B$116,J54,0)</f>
        <v>4</v>
      </c>
      <c r="V59" s="47"/>
      <c r="AD59" s="2" t="s">
        <v>35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V59" s="38"/>
      <c r="AW59" s="36"/>
    </row>
    <row r="60" spans="3:49" ht="6" customHeight="1">
      <c r="C60" s="3"/>
      <c r="E60" s="23"/>
      <c r="F60" s="12"/>
      <c r="G60" s="12"/>
      <c r="H60" s="2"/>
      <c r="I60" s="2"/>
      <c r="J60" s="2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V60" s="38"/>
      <c r="AW60" s="36"/>
    </row>
    <row r="61" spans="2:49" s="12" customFormat="1" ht="12.75">
      <c r="B61" s="134" t="s">
        <v>0</v>
      </c>
      <c r="C61" s="114" t="s">
        <v>57</v>
      </c>
      <c r="D61" s="24" t="s">
        <v>2</v>
      </c>
      <c r="E61" s="21"/>
      <c r="F61" s="24"/>
      <c r="G61" s="24"/>
      <c r="H61" s="28"/>
      <c r="I61" s="27"/>
      <c r="J61" s="28"/>
      <c r="K61" s="29"/>
      <c r="L61" s="24"/>
      <c r="M61" s="86" t="s">
        <v>3</v>
      </c>
      <c r="N61" s="24" t="s">
        <v>4</v>
      </c>
      <c r="O61" s="24" t="s">
        <v>5</v>
      </c>
      <c r="P61" s="24" t="s">
        <v>6</v>
      </c>
      <c r="Q61" s="24" t="s">
        <v>7</v>
      </c>
      <c r="R61" s="24"/>
      <c r="S61" s="2"/>
      <c r="T61" s="2"/>
      <c r="U61" s="2"/>
      <c r="V61" s="2"/>
      <c r="W61" s="24"/>
      <c r="X61" s="24" t="s">
        <v>8</v>
      </c>
      <c r="Y61" s="30" t="s">
        <v>9</v>
      </c>
      <c r="Z61" s="24" t="s">
        <v>4</v>
      </c>
      <c r="AA61" s="24" t="s">
        <v>5</v>
      </c>
      <c r="AB61" s="24" t="s">
        <v>6</v>
      </c>
      <c r="AC61" s="24" t="s">
        <v>7</v>
      </c>
      <c r="AD61" s="24"/>
      <c r="AE61" s="29" t="s">
        <v>10</v>
      </c>
      <c r="AF61" s="22" t="s">
        <v>11</v>
      </c>
      <c r="AG61" s="22"/>
      <c r="AH61" s="22"/>
      <c r="AI61" s="22"/>
      <c r="AJ61" s="22" t="s">
        <v>12</v>
      </c>
      <c r="AK61" s="30" t="s">
        <v>13</v>
      </c>
      <c r="AL61" s="22" t="s">
        <v>14</v>
      </c>
      <c r="AM61" s="22"/>
      <c r="AN61" s="22"/>
      <c r="AO61" s="22"/>
      <c r="AP61" s="22" t="s">
        <v>15</v>
      </c>
      <c r="AQ61" s="22" t="s">
        <v>16</v>
      </c>
      <c r="AR61" s="22"/>
      <c r="AS61" s="22"/>
      <c r="AT61" s="22"/>
      <c r="AU61" s="23" t="s">
        <v>17</v>
      </c>
      <c r="AV61" s="30" t="s">
        <v>18</v>
      </c>
      <c r="AW61" s="35"/>
    </row>
    <row r="62" spans="2:49" ht="12.75">
      <c r="B62" s="3" t="s">
        <v>19</v>
      </c>
      <c r="C62" s="3" t="s">
        <v>20</v>
      </c>
      <c r="L62" s="1"/>
      <c r="M62" s="11" t="str">
        <f>VLOOKUP(1,$X$62:$AC$65,2,FALSE)</f>
        <v>T1M7</v>
      </c>
      <c r="N62" s="2">
        <f>VLOOKUP(1,$X$62:$AC$65,3,FALSE)</f>
        <v>7</v>
      </c>
      <c r="O62" s="2">
        <f>VLOOKUP(1,$X$62:$AC$65,4,FALSE)</f>
        <v>10</v>
      </c>
      <c r="P62" s="2">
        <f>VLOOKUP(1,$X$62:$AC$65,5,FALSE)</f>
        <v>5</v>
      </c>
      <c r="Q62" s="2">
        <f>VLOOKUP(1,$X$62:$AC$65,6,FALSE)</f>
        <v>5</v>
      </c>
      <c r="S62" s="47"/>
      <c r="T62" s="48">
        <f>IF(H63="",0,IF(K63=$B$116,IF(H63&gt;J63,3,IF(H63=J63,1,0)),0))</f>
        <v>3</v>
      </c>
      <c r="U62" s="48">
        <f>IF(H65="",0,IF(K65=$B$116,IF(H65&gt;J65,3,IF(H65=J65,1,0)),0))</f>
        <v>1</v>
      </c>
      <c r="V62" s="48">
        <f>IF(H67="",0,IF(K68=$B$116,IF(J67&lt;H67,3,IF(J67=H67,1,0)),0))</f>
        <v>3</v>
      </c>
      <c r="W62" s="1"/>
      <c r="X62" s="1">
        <f>RANK(AD62,$AD$62:$AD$65)</f>
        <v>1</v>
      </c>
      <c r="Y62" s="42" t="str">
        <f>B130</f>
        <v>T1M7</v>
      </c>
      <c r="Z62" s="1">
        <f>SUM(S62:V62)</f>
        <v>7</v>
      </c>
      <c r="AA62" s="1">
        <f>SUM(S66:V66)</f>
        <v>10</v>
      </c>
      <c r="AB62" s="1">
        <f>SUM(S66:S69)</f>
        <v>5</v>
      </c>
      <c r="AC62" s="1">
        <f>AA62-AB62</f>
        <v>5</v>
      </c>
      <c r="AD62" s="36">
        <f>IF(P$68="",AE62*10000000000000000+Z62*100000000000000+AC62*1000000000000+AA62*10000000000+AK62*100000000+AJ62*1000000+AP62*10000+AU62*100+AV62,AE62*10000000000000000+Z62*100000000000000+AK62*1000000000000+AJ62*10000000000+AP62*100000000+AU62*1000000+AC62*10000+AA62*100+AV62)</f>
        <v>700000000051004</v>
      </c>
      <c r="AE62" s="5"/>
      <c r="AF62" s="37"/>
      <c r="AG62" s="37">
        <f>IF($Z62=$Z63,$T62-$S63,0)</f>
        <v>0</v>
      </c>
      <c r="AH62" s="37">
        <f>IF($Z62=$Z64,$U62-$S64,0)</f>
        <v>0</v>
      </c>
      <c r="AI62" s="37">
        <f>IF($Z62=$Z65,$V62-$S65,0)</f>
        <v>0</v>
      </c>
      <c r="AJ62" s="37">
        <f>SUM(AF62:AI62)</f>
        <v>0</v>
      </c>
      <c r="AK62" s="5"/>
      <c r="AL62" s="37"/>
      <c r="AM62" s="37">
        <f>IF($Z62=$Z63,$T66-$S67,0)</f>
        <v>0</v>
      </c>
      <c r="AN62" s="37">
        <f>IF($Z62=$Z64,$U66-$S68,0)</f>
        <v>0</v>
      </c>
      <c r="AO62" s="37">
        <f>IF($Z62=$Z65,$V66-$S69,0)</f>
        <v>0</v>
      </c>
      <c r="AP62" s="37">
        <f>SUM(AL62:AO62)</f>
        <v>0</v>
      </c>
      <c r="AQ62" s="37"/>
      <c r="AR62" s="37">
        <f>IF($Z62=$Z63,$T66,0)</f>
        <v>0</v>
      </c>
      <c r="AS62" s="37">
        <f>IF($Z62=$Z64,$U66,0)</f>
        <v>0</v>
      </c>
      <c r="AT62" s="37">
        <f>IF($Z62=$Z65,$V66,0)</f>
        <v>0</v>
      </c>
      <c r="AU62" s="37">
        <f>SUM(AQ62:AT62)</f>
        <v>0</v>
      </c>
      <c r="AV62" s="5">
        <v>4</v>
      </c>
      <c r="AW62" s="36"/>
    </row>
    <row r="63" spans="1:49" ht="12.75">
      <c r="A63" s="2">
        <f>A53+2</f>
        <v>13</v>
      </c>
      <c r="B63" s="7">
        <v>41806.75</v>
      </c>
      <c r="C63" s="4" t="s">
        <v>37</v>
      </c>
      <c r="D63" s="43" t="str">
        <f>Y62</f>
        <v>T1M7</v>
      </c>
      <c r="E63" s="22" t="s">
        <v>22</v>
      </c>
      <c r="F63" s="44" t="str">
        <f>Y63</f>
        <v>T2M7</v>
      </c>
      <c r="G63" s="24"/>
      <c r="H63" s="69">
        <f aca="true" ca="1" t="shared" si="6" ref="H63:H68">IF($B$117="",1,INT(RAND()*5)+INT(RAND()*3)*INT(RAND()*2))</f>
        <v>4</v>
      </c>
      <c r="I63" s="13" t="s">
        <v>23</v>
      </c>
      <c r="J63" s="72">
        <f ca="1">IF($B$117="",0,INT(RAND()*5)+INT(RAND()*3)*INT(RAND()*2))</f>
        <v>1</v>
      </c>
      <c r="K63" s="9" t="s">
        <v>24</v>
      </c>
      <c r="L63" s="1"/>
      <c r="M63" s="11" t="str">
        <f>VLOOKUP(2,$X$62:$AC$65,2,FALSE)</f>
        <v>T4M7</v>
      </c>
      <c r="N63" s="2">
        <f>VLOOKUP(2,$X$62:$AC$65,3,FALSE)</f>
        <v>4</v>
      </c>
      <c r="O63" s="2">
        <f>VLOOKUP(2,$X$62:$AC$65,4,FALSE)</f>
        <v>10</v>
      </c>
      <c r="P63" s="2">
        <f>VLOOKUP(2,$X$62:$AC$65,5,FALSE)</f>
        <v>10</v>
      </c>
      <c r="Q63" s="2">
        <f>VLOOKUP(2,$X$62:$AC$65,6,FALSE)</f>
        <v>0</v>
      </c>
      <c r="S63" s="49">
        <f>IF(J63="",0,IF(K63=$B$116,IF(H63&lt;J63,3,IF(H63=J63,1,0)),0))</f>
        <v>0</v>
      </c>
      <c r="T63" s="47"/>
      <c r="U63" s="49">
        <f>IF(H68="",0,IF(K67=$B$116,IF(H68&gt;J68,3,IF(H68=J68,1,0)),0))</f>
        <v>3</v>
      </c>
      <c r="V63" s="49">
        <f>IF(H66="",0,IF(K66=$B$116,IF(H66&gt;J66,3,IF(H66=J66,1,0)),0))</f>
        <v>1</v>
      </c>
      <c r="W63" s="1"/>
      <c r="X63" s="1">
        <f>RANK(AD63,$AD$62:$AD$65)</f>
        <v>3</v>
      </c>
      <c r="Y63" s="40" t="str">
        <f>B140</f>
        <v>T2M7</v>
      </c>
      <c r="Z63" s="1">
        <f>SUM(S63:V63)</f>
        <v>4</v>
      </c>
      <c r="AA63" s="1">
        <f>SUM(S67:V67)</f>
        <v>8</v>
      </c>
      <c r="AB63" s="1">
        <f>SUM(T66:T69)</f>
        <v>8</v>
      </c>
      <c r="AC63" s="1">
        <f>AA63-AB63</f>
        <v>0</v>
      </c>
      <c r="AD63" s="36">
        <f>IF(P$68="",AE63*10000000000000000+Z63*100000000000000+AC63*1000000000000+AA63*10000000000+AK63*100000000+AJ63*1000000+AP63*10000+AU63*100+AV63,AE63*10000000000000000+Z63*100000000000000+AK63*1000000000000+AJ63*10000000000+AP63*100000000+AU63*1000000+AC63*10000+AA63*100+AV63)</f>
        <v>400000003000803</v>
      </c>
      <c r="AE63" s="5"/>
      <c r="AF63" s="37">
        <f>IF($Z63=$Z62,$S63-$T62,0)</f>
        <v>0</v>
      </c>
      <c r="AG63" s="37"/>
      <c r="AH63" s="37">
        <f>IF($Z63=$Z64,$U63-$T64,0)</f>
        <v>0</v>
      </c>
      <c r="AI63" s="37">
        <f>IF($Z63=$Z65,$V63-$T65,0)</f>
        <v>0</v>
      </c>
      <c r="AJ63" s="37">
        <f>SUM(AF63:AI63)</f>
        <v>0</v>
      </c>
      <c r="AK63" s="5"/>
      <c r="AL63" s="37">
        <f>IF($Z63=$Z62,$S67-$T66,0)</f>
        <v>0</v>
      </c>
      <c r="AM63" s="37"/>
      <c r="AN63" s="37">
        <f>IF($Z63=$Z64,$U67-$T68,0)</f>
        <v>0</v>
      </c>
      <c r="AO63" s="37">
        <f>IF($Z63=$Z65,$V67-$T69,0)</f>
        <v>0</v>
      </c>
      <c r="AP63" s="37">
        <f>SUM(AL63:AO63)</f>
        <v>0</v>
      </c>
      <c r="AQ63" s="37">
        <f>IF($Z63=$Z62,$S67,0)</f>
        <v>0</v>
      </c>
      <c r="AR63" s="37"/>
      <c r="AS63" s="37">
        <f>IF($Z63=$Z64,$U67,0)</f>
        <v>0</v>
      </c>
      <c r="AT63" s="37">
        <f>IF($Z63=$Z65,$V67,0)</f>
        <v>3</v>
      </c>
      <c r="AU63" s="37">
        <f>SUM(AQ63:AT63)</f>
        <v>3</v>
      </c>
      <c r="AV63" s="5">
        <v>3</v>
      </c>
      <c r="AW63" s="36"/>
    </row>
    <row r="64" spans="1:49" ht="12.75">
      <c r="A64" s="2">
        <f>A63+1</f>
        <v>14</v>
      </c>
      <c r="B64" s="7">
        <v>41807</v>
      </c>
      <c r="C64" s="4" t="s">
        <v>25</v>
      </c>
      <c r="D64" s="45" t="str">
        <f>Y64</f>
        <v>T3M7</v>
      </c>
      <c r="E64" s="22" t="s">
        <v>22</v>
      </c>
      <c r="F64" s="46" t="str">
        <f>Y65</f>
        <v>T4M7</v>
      </c>
      <c r="G64" s="24"/>
      <c r="H64" s="70">
        <f ca="1" t="shared" si="6"/>
        <v>4</v>
      </c>
      <c r="I64" s="13" t="s">
        <v>23</v>
      </c>
      <c r="J64" s="78">
        <f ca="1">IF($B$117="",0,INT(RAND()*5)+INT(RAND()*3)*INT(RAND()*2))</f>
        <v>6</v>
      </c>
      <c r="K64" s="9" t="s">
        <v>24</v>
      </c>
      <c r="L64" s="1"/>
      <c r="M64" s="11" t="str">
        <f>VLOOKUP(3,$X$62:$AC$65,2,FALSE)</f>
        <v>T2M7</v>
      </c>
      <c r="N64" s="2">
        <f>VLOOKUP(3,$X$62:$AC$65,3,FALSE)</f>
        <v>4</v>
      </c>
      <c r="O64" s="2">
        <f>VLOOKUP(3,$X$62:$AC$65,4,FALSE)</f>
        <v>8</v>
      </c>
      <c r="P64" s="2">
        <f>VLOOKUP(3,$X$62:$AC$65,5,FALSE)</f>
        <v>8</v>
      </c>
      <c r="Q64" s="2">
        <f>VLOOKUP(3,$X$62:$AC$65,6,FALSE)</f>
        <v>0</v>
      </c>
      <c r="S64" s="50">
        <f>IF(J65="",0,IF(K65=$B$116,IF(H65&lt;J65,3,IF(H65=J65,1,0)),0))</f>
        <v>1</v>
      </c>
      <c r="T64" s="50">
        <f>IF(J68="",0,IF(K67=$B$116,IF(H68&lt;J68,3,IF(H68=J68,1,0)),0))</f>
        <v>0</v>
      </c>
      <c r="U64" s="47"/>
      <c r="V64" s="50">
        <f>IF(H64="",0,IF(K64=$B$116,IF(H64&gt;J64,3,IF(H64=J64,1,0)),0))</f>
        <v>0</v>
      </c>
      <c r="W64" s="1"/>
      <c r="X64" s="1">
        <f>RANK(AD64,$AD$62:$AD$65)</f>
        <v>4</v>
      </c>
      <c r="Y64" s="41" t="str">
        <f>B150</f>
        <v>T3M7</v>
      </c>
      <c r="Z64" s="1">
        <f>SUM(S64:V64)</f>
        <v>1</v>
      </c>
      <c r="AA64" s="1">
        <f>SUM(S68:V68)</f>
        <v>8</v>
      </c>
      <c r="AB64" s="1">
        <f>SUM(U66:U69)</f>
        <v>13</v>
      </c>
      <c r="AC64" s="1">
        <f>AA64-AB64</f>
        <v>-5</v>
      </c>
      <c r="AD64" s="36">
        <f>IF(P$68="",AE64*10000000000000000+Z64*100000000000000+AC64*1000000000000+AA64*10000000000+AK64*100000000+AJ64*1000000+AP64*10000+AU64*100+AV64,AE64*10000000000000000+Z64*100000000000000+AK64*1000000000000+AJ64*10000000000+AP64*100000000+AU64*1000000+AC64*10000+AA64*100+AV64)</f>
        <v>99999999950802</v>
      </c>
      <c r="AE64" s="5"/>
      <c r="AF64" s="37">
        <f>IF($Z64=$Z62,$S64-$U62,0)</f>
        <v>0</v>
      </c>
      <c r="AG64" s="37">
        <f>IF($Z64=$Z63,$T64-$U63,0)</f>
        <v>0</v>
      </c>
      <c r="AH64" s="37"/>
      <c r="AI64" s="37">
        <f>IF($Z64=$Z65,$V64-$U65,0)</f>
        <v>0</v>
      </c>
      <c r="AJ64" s="37">
        <f>SUM(AF64:AI64)</f>
        <v>0</v>
      </c>
      <c r="AK64" s="5"/>
      <c r="AL64" s="37">
        <f>IF($Z64=$Z62,$S68-$U66,0)</f>
        <v>0</v>
      </c>
      <c r="AM64" s="37">
        <f>IF($Z64=$Z63,$T68-$U67,0)</f>
        <v>0</v>
      </c>
      <c r="AN64" s="37"/>
      <c r="AO64" s="37">
        <f>IF($Z64=$Z65,$V68-$U69,0)</f>
        <v>0</v>
      </c>
      <c r="AP64" s="37">
        <f>SUM(AL64:AO64)</f>
        <v>0</v>
      </c>
      <c r="AQ64" s="37">
        <f>IF($Z64=$Z62,$S68,0)</f>
        <v>0</v>
      </c>
      <c r="AR64" s="37">
        <f>IF($Z64=$Z63,$T68,0)</f>
        <v>0</v>
      </c>
      <c r="AS64" s="37"/>
      <c r="AT64" s="37">
        <f>IF($Z64=$Z65,$V68,0)</f>
        <v>0</v>
      </c>
      <c r="AU64" s="37">
        <f>SUM(AQ64:AT64)</f>
        <v>0</v>
      </c>
      <c r="AV64" s="5">
        <v>2</v>
      </c>
      <c r="AW64" s="36"/>
    </row>
    <row r="65" spans="1:49" ht="12.75">
      <c r="A65" s="2">
        <f>A63+16</f>
        <v>29</v>
      </c>
      <c r="B65" s="7">
        <v>41811.875</v>
      </c>
      <c r="C65" s="4" t="s">
        <v>26</v>
      </c>
      <c r="D65" s="43" t="str">
        <f>Y62</f>
        <v>T1M7</v>
      </c>
      <c r="E65" s="22" t="s">
        <v>22</v>
      </c>
      <c r="F65" s="45" t="str">
        <f>Y64</f>
        <v>T3M7</v>
      </c>
      <c r="G65" s="24"/>
      <c r="H65" s="77">
        <f ca="1" t="shared" si="6"/>
        <v>3</v>
      </c>
      <c r="I65" s="13" t="s">
        <v>23</v>
      </c>
      <c r="J65" s="74">
        <f ca="1">IF($B$117="",0,INT(RAND()*5)+INT(RAND()*3)*INT(RAND()*2))</f>
        <v>3</v>
      </c>
      <c r="K65" s="9" t="s">
        <v>24</v>
      </c>
      <c r="L65" s="1"/>
      <c r="M65" s="11" t="str">
        <f>VLOOKUP(4,$X$62:$AC$65,2,FALSE)</f>
        <v>T3M7</v>
      </c>
      <c r="N65" s="2">
        <f>VLOOKUP(4,$X$62:$AC$65,3,FALSE)</f>
        <v>1</v>
      </c>
      <c r="O65" s="2">
        <f>VLOOKUP(4,$X$62:$AC$65,4,FALSE)</f>
        <v>8</v>
      </c>
      <c r="P65" s="2">
        <f>VLOOKUP(4,$X$62:$AC$65,5,FALSE)</f>
        <v>13</v>
      </c>
      <c r="Q65" s="2">
        <f>VLOOKUP(4,$X$62:$AC$65,6,FALSE)</f>
        <v>-5</v>
      </c>
      <c r="S65" s="51">
        <f>IF(J67="",0,IF(K68=$B$116,IF(J67&gt;H67,3,IF(J67=H67,1,0)),0))</f>
        <v>0</v>
      </c>
      <c r="T65" s="51">
        <f>IF(J66="",0,IF(K66=$B$116,IF(H66&lt;J66,3,IF(H66=J66,1,0)),0))</f>
        <v>1</v>
      </c>
      <c r="U65" s="51">
        <f>IF(J64="",0,IF(K64=$B$116,IF(H64&lt;J64,3,IF(H64=J64,1,0)),0))</f>
        <v>3</v>
      </c>
      <c r="V65" s="47"/>
      <c r="W65" s="1"/>
      <c r="X65" s="1">
        <f>RANK(AD65,$AD$62:$AD$65)</f>
        <v>2</v>
      </c>
      <c r="Y65" s="39" t="str">
        <f>B160</f>
        <v>T4M7</v>
      </c>
      <c r="Z65" s="1">
        <f>SUM(S65:V65)</f>
        <v>4</v>
      </c>
      <c r="AA65" s="1">
        <f>SUM(S69:V69)</f>
        <v>10</v>
      </c>
      <c r="AB65" s="1">
        <f>SUM(V66:V69)</f>
        <v>10</v>
      </c>
      <c r="AC65" s="1">
        <f>AA65-AB65</f>
        <v>0</v>
      </c>
      <c r="AD65" s="36">
        <f>IF(P$68="",AE65*10000000000000000+Z65*100000000000000+AC65*1000000000000+AA65*10000000000+AK65*100000000+AJ65*1000000+AP65*10000+AU65*100+AV65,AE65*10000000000000000+Z65*100000000000000+AK65*1000000000000+AJ65*10000000000+AP65*100000000+AU65*1000000+AC65*10000+AA65*100+AV65)</f>
        <v>400000003001001</v>
      </c>
      <c r="AE65" s="5"/>
      <c r="AF65" s="37">
        <f>IF($Z65=$Z62,$S65-$V62,0)</f>
        <v>0</v>
      </c>
      <c r="AG65" s="37">
        <f>IF($Z65=$Z63,$T65-$V63,0)</f>
        <v>0</v>
      </c>
      <c r="AH65" s="37">
        <f>IF($Z65=$Z64,$U65-$V64,0)</f>
        <v>0</v>
      </c>
      <c r="AI65" s="37"/>
      <c r="AJ65" s="37">
        <f>SUM(AF65:AI65)</f>
        <v>0</v>
      </c>
      <c r="AK65" s="5"/>
      <c r="AL65" s="37">
        <f>IF($Z65=$Z62,$S69-$V66,0)</f>
        <v>0</v>
      </c>
      <c r="AM65" s="37">
        <f>IF($Z65=$Z63,$T69-$V67,0)</f>
        <v>0</v>
      </c>
      <c r="AN65" s="37">
        <f>IF($Z65=$Z64,$U69-$V68,0)</f>
        <v>0</v>
      </c>
      <c r="AO65" s="37"/>
      <c r="AP65" s="37">
        <f>SUM(AL65:AO65)</f>
        <v>0</v>
      </c>
      <c r="AQ65" s="37">
        <f>IF($Z65=$Z62,$S69,0)</f>
        <v>0</v>
      </c>
      <c r="AR65" s="37">
        <f>IF($Z65=$Z63,$T69,0)</f>
        <v>3</v>
      </c>
      <c r="AS65" s="37">
        <f>IF($Z65=$Z64,$U69,0)</f>
        <v>0</v>
      </c>
      <c r="AT65" s="37"/>
      <c r="AU65" s="37">
        <f>SUM(AQ65:AT65)</f>
        <v>3</v>
      </c>
      <c r="AV65" s="5">
        <v>1</v>
      </c>
      <c r="AW65" s="36"/>
    </row>
    <row r="66" spans="1:49" ht="12.75">
      <c r="A66" s="2">
        <f>A65+1</f>
        <v>30</v>
      </c>
      <c r="B66" s="7">
        <v>41812.875</v>
      </c>
      <c r="C66" s="4" t="s">
        <v>27</v>
      </c>
      <c r="D66" s="44" t="str">
        <f>Y63</f>
        <v>T2M7</v>
      </c>
      <c r="E66" s="22" t="s">
        <v>22</v>
      </c>
      <c r="F66" s="46" t="str">
        <f>Y65</f>
        <v>T4M7</v>
      </c>
      <c r="G66" s="24"/>
      <c r="H66" s="76">
        <f ca="1" t="shared" si="6"/>
        <v>3</v>
      </c>
      <c r="I66" s="13" t="s">
        <v>23</v>
      </c>
      <c r="J66" s="78">
        <f ca="1">IF($B$117="",0,INT(RAND()*5)+INT(RAND()*3)*INT(RAND()*2))</f>
        <v>3</v>
      </c>
      <c r="K66" s="9" t="s">
        <v>24</v>
      </c>
      <c r="L66" s="1"/>
      <c r="N66" s="1"/>
      <c r="O66" s="1"/>
      <c r="P66" s="1"/>
      <c r="S66" s="47"/>
      <c r="T66" s="48">
        <f>IF(K63=$B$116,H63,0)</f>
        <v>4</v>
      </c>
      <c r="U66" s="48">
        <f>IF(K65=$B$116,H65,0)</f>
        <v>3</v>
      </c>
      <c r="V66" s="48">
        <f>IF(K68=$B$116,H67,0)</f>
        <v>3</v>
      </c>
      <c r="W66" s="1"/>
      <c r="X66" s="1"/>
      <c r="Y66" s="1"/>
      <c r="Z66" s="1"/>
      <c r="AA66" s="1"/>
      <c r="AB66" s="1"/>
      <c r="AC66" s="1"/>
      <c r="AD66" s="6"/>
      <c r="AE66" s="9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V66" s="37"/>
      <c r="AW66" s="36"/>
    </row>
    <row r="67" spans="1:49" ht="12.75">
      <c r="A67" s="2">
        <f>A65+16</f>
        <v>45</v>
      </c>
      <c r="B67" s="7">
        <v>41816.75</v>
      </c>
      <c r="C67" s="4" t="s">
        <v>31</v>
      </c>
      <c r="D67" s="43" t="str">
        <f>Y62</f>
        <v>T1M7</v>
      </c>
      <c r="E67" s="22" t="s">
        <v>22</v>
      </c>
      <c r="F67" s="46" t="str">
        <f>Y65</f>
        <v>T4M7</v>
      </c>
      <c r="H67" s="77">
        <f ca="1" t="shared" si="6"/>
        <v>3</v>
      </c>
      <c r="I67" s="13" t="s">
        <v>23</v>
      </c>
      <c r="J67" s="78">
        <f ca="1">IF($B$117="",0,INT(RAND()*5)+INT(RAND()*3)*INT(RAND()*2))</f>
        <v>1</v>
      </c>
      <c r="K67" s="9" t="s">
        <v>24</v>
      </c>
      <c r="M67" s="133" t="str">
        <f>IF(N62&gt;0,M62,"")</f>
        <v>T1M7</v>
      </c>
      <c r="N67" s="2" t="s">
        <v>58</v>
      </c>
      <c r="P67" s="57"/>
      <c r="S67" s="49">
        <f>IF(K63=$B$116,J63,0)</f>
        <v>1</v>
      </c>
      <c r="T67" s="47"/>
      <c r="U67" s="49">
        <f>IF(K67=$B$116,H68,0)</f>
        <v>4</v>
      </c>
      <c r="V67" s="49">
        <f>IF(K66=$B$116,H66,0)</f>
        <v>3</v>
      </c>
      <c r="AD67" s="2" t="s">
        <v>30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V67" s="38"/>
      <c r="AW67" s="36"/>
    </row>
    <row r="68" spans="1:49" ht="12.75">
      <c r="A68" s="2">
        <f>A67+1</f>
        <v>46</v>
      </c>
      <c r="B68" s="7">
        <v>41816.75</v>
      </c>
      <c r="C68" s="4" t="s">
        <v>28</v>
      </c>
      <c r="D68" s="44" t="str">
        <f>Y63</f>
        <v>T2M7</v>
      </c>
      <c r="E68" s="22" t="s">
        <v>22</v>
      </c>
      <c r="F68" s="45" t="str">
        <f>Y64</f>
        <v>T3M7</v>
      </c>
      <c r="H68" s="76">
        <f ca="1" t="shared" si="6"/>
        <v>4</v>
      </c>
      <c r="I68" s="13" t="s">
        <v>23</v>
      </c>
      <c r="J68" s="70">
        <f ca="1">IF($B$117="",0,INT(RAND()*5)+INT(RAND()*3)*INT(RAND()*2))</f>
        <v>1</v>
      </c>
      <c r="K68" s="9" t="s">
        <v>24</v>
      </c>
      <c r="M68" s="133" t="str">
        <f>IF(N63&gt;0,M63,"")</f>
        <v>T4M7</v>
      </c>
      <c r="N68" s="2" t="s">
        <v>59</v>
      </c>
      <c r="O68" s="58"/>
      <c r="P68" s="59" t="s">
        <v>33</v>
      </c>
      <c r="S68" s="50">
        <f>IF(K65=$B$116,J65,0)</f>
        <v>3</v>
      </c>
      <c r="T68" s="50">
        <f>IF(K67=$B$116,J68,0)</f>
        <v>1</v>
      </c>
      <c r="U68" s="47"/>
      <c r="V68" s="50">
        <f>IF(K64=$B$116,H64,0)</f>
        <v>4</v>
      </c>
      <c r="AD68" s="2" t="s">
        <v>34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V68" s="38"/>
      <c r="AW68" s="36"/>
    </row>
    <row r="69" spans="19:49" ht="12.75">
      <c r="S69" s="51">
        <f>IF(K68=$B$116,J67,0)</f>
        <v>1</v>
      </c>
      <c r="T69" s="51">
        <f>IF(K66=$B$116,J66,0)</f>
        <v>3</v>
      </c>
      <c r="U69" s="51">
        <f>IF(K64=$B$116,J64,0)</f>
        <v>6</v>
      </c>
      <c r="V69" s="47"/>
      <c r="AD69" s="2" t="s">
        <v>35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V69" s="38"/>
      <c r="AW69" s="36"/>
    </row>
    <row r="70" spans="3:49" ht="6" customHeight="1">
      <c r="C70" s="3"/>
      <c r="E70" s="23"/>
      <c r="F70" s="12"/>
      <c r="G70" s="12"/>
      <c r="H70" s="2"/>
      <c r="I70" s="2"/>
      <c r="J70" s="2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V70" s="38"/>
      <c r="AW70" s="36"/>
    </row>
    <row r="71" spans="2:49" s="12" customFormat="1" ht="12.75">
      <c r="B71" s="84" t="s">
        <v>0</v>
      </c>
      <c r="C71" s="85" t="s">
        <v>60</v>
      </c>
      <c r="D71" s="24" t="s">
        <v>2</v>
      </c>
      <c r="E71" s="21"/>
      <c r="F71" s="24"/>
      <c r="G71" s="24"/>
      <c r="H71" s="28"/>
      <c r="I71" s="27"/>
      <c r="J71" s="28"/>
      <c r="K71" s="29"/>
      <c r="L71" s="24"/>
      <c r="M71" s="86" t="s">
        <v>3</v>
      </c>
      <c r="N71" s="24" t="s">
        <v>4</v>
      </c>
      <c r="O71" s="24" t="s">
        <v>5</v>
      </c>
      <c r="P71" s="24" t="s">
        <v>6</v>
      </c>
      <c r="Q71" s="24" t="s">
        <v>7</v>
      </c>
      <c r="R71" s="24"/>
      <c r="S71" s="2"/>
      <c r="T71" s="2"/>
      <c r="U71" s="2"/>
      <c r="V71" s="2"/>
      <c r="W71" s="24"/>
      <c r="X71" s="24" t="s">
        <v>8</v>
      </c>
      <c r="Y71" s="30" t="s">
        <v>9</v>
      </c>
      <c r="Z71" s="24" t="s">
        <v>4</v>
      </c>
      <c r="AA71" s="24" t="s">
        <v>5</v>
      </c>
      <c r="AB71" s="24" t="s">
        <v>6</v>
      </c>
      <c r="AC71" s="24" t="s">
        <v>7</v>
      </c>
      <c r="AD71" s="24"/>
      <c r="AE71" s="29" t="s">
        <v>10</v>
      </c>
      <c r="AF71" s="22" t="s">
        <v>11</v>
      </c>
      <c r="AG71" s="22"/>
      <c r="AH71" s="22"/>
      <c r="AI71" s="22"/>
      <c r="AJ71" s="22" t="s">
        <v>12</v>
      </c>
      <c r="AK71" s="30" t="s">
        <v>13</v>
      </c>
      <c r="AL71" s="22" t="s">
        <v>14</v>
      </c>
      <c r="AM71" s="22"/>
      <c r="AN71" s="22"/>
      <c r="AO71" s="22"/>
      <c r="AP71" s="22" t="s">
        <v>15</v>
      </c>
      <c r="AQ71" s="22" t="s">
        <v>16</v>
      </c>
      <c r="AR71" s="22"/>
      <c r="AS71" s="22"/>
      <c r="AT71" s="22"/>
      <c r="AU71" s="23" t="s">
        <v>17</v>
      </c>
      <c r="AV71" s="30" t="s">
        <v>18</v>
      </c>
      <c r="AW71" s="35"/>
    </row>
    <row r="72" spans="2:49" ht="12.75">
      <c r="B72" s="3" t="s">
        <v>19</v>
      </c>
      <c r="C72" s="3" t="s">
        <v>20</v>
      </c>
      <c r="L72" s="1"/>
      <c r="M72" s="11" t="str">
        <f>VLOOKUP(1,$X$72:$AC$75,2,FALSE)</f>
        <v>T2M8</v>
      </c>
      <c r="N72" s="2">
        <f>VLOOKUP(1,$X$72:$AC$75,3,FALSE)</f>
        <v>7</v>
      </c>
      <c r="O72" s="2">
        <f>VLOOKUP(1,$X$72:$AC$75,4,FALSE)</f>
        <v>12</v>
      </c>
      <c r="P72" s="2">
        <f>VLOOKUP(1,$X$72:$AC$75,5,FALSE)</f>
        <v>8</v>
      </c>
      <c r="Q72" s="2">
        <f>VLOOKUP(1,$X$72:$AC$75,6,FALSE)</f>
        <v>4</v>
      </c>
      <c r="S72" s="47"/>
      <c r="T72" s="48">
        <f>IF(H73="",0,IF(K73=$B$116,IF(H73&gt;J73,3,IF(H73=J73,1,0)),0))</f>
        <v>0</v>
      </c>
      <c r="U72" s="48">
        <f>IF(H75="",0,IF(K75=$B$116,IF(H75&gt;J75,3,IF(H75=J75,1,0)),0))</f>
        <v>0</v>
      </c>
      <c r="V72" s="48">
        <f>IF(H77="",0,IF(K78=$B$116,IF(J77&lt;H77,3,IF(J77=H77,1,0)),0))</f>
        <v>3</v>
      </c>
      <c r="W72" s="1"/>
      <c r="X72" s="1">
        <f>RANK(AD72,$AD$72:$AD$75)</f>
        <v>3</v>
      </c>
      <c r="Y72" s="42" t="str">
        <f>B131</f>
        <v>T1M8</v>
      </c>
      <c r="Z72" s="1">
        <f>SUM(S72:V72)</f>
        <v>3</v>
      </c>
      <c r="AA72" s="1">
        <f>SUM(S76:V76)</f>
        <v>9</v>
      </c>
      <c r="AB72" s="1">
        <f>SUM(S76:S79)</f>
        <v>12</v>
      </c>
      <c r="AC72" s="1">
        <f>AA72-AB72</f>
        <v>-3</v>
      </c>
      <c r="AD72" s="36">
        <f>IF(P$78="",AE72*10000000000000000+Z72*100000000000000+AC72*1000000000000+AA72*10000000000+AK72*100000000+AJ72*1000000+AP72*10000+AU72*100+AV72,AE72*10000000000000000+Z72*100000000000000+AK72*1000000000000+AJ72*10000000000+AP72*100000000+AU72*1000000+AC72*10000+AA72*100+AV72)</f>
        <v>299999999970904</v>
      </c>
      <c r="AE72" s="5"/>
      <c r="AF72" s="37"/>
      <c r="AG72" s="37">
        <f>IF($Z72=$Z73,$T72-$S73,0)</f>
        <v>0</v>
      </c>
      <c r="AH72" s="37">
        <f>IF($Z72=$Z74,$U72-$S74,0)</f>
        <v>0</v>
      </c>
      <c r="AI72" s="37">
        <f>IF($Z72=$Z75,$V72-$S75,0)</f>
        <v>0</v>
      </c>
      <c r="AJ72" s="37">
        <f>SUM(AF72:AI72)</f>
        <v>0</v>
      </c>
      <c r="AK72" s="5"/>
      <c r="AL72" s="37"/>
      <c r="AM72" s="37">
        <f>IF($Z72=$Z73,$T76-$S77,0)</f>
        <v>0</v>
      </c>
      <c r="AN72" s="37">
        <f>IF($Z72=$Z74,$U76-$S78,0)</f>
        <v>0</v>
      </c>
      <c r="AO72" s="37">
        <f>IF($Z72=$Z75,$V76-$S79,0)</f>
        <v>0</v>
      </c>
      <c r="AP72" s="37">
        <f>SUM(AL72:AO72)</f>
        <v>0</v>
      </c>
      <c r="AQ72" s="37"/>
      <c r="AR72" s="37">
        <f>IF($Z72=$Z73,$T76,0)</f>
        <v>0</v>
      </c>
      <c r="AS72" s="37">
        <f>IF($Z72=$Z74,$U76,0)</f>
        <v>0</v>
      </c>
      <c r="AT72" s="37">
        <f>IF($Z72=$Z75,$V76,0)</f>
        <v>0</v>
      </c>
      <c r="AU72" s="37">
        <f>SUM(AQ72:AT72)</f>
        <v>0</v>
      </c>
      <c r="AV72" s="5">
        <v>4</v>
      </c>
      <c r="AW72" s="36"/>
    </row>
    <row r="73" spans="1:49" ht="12.75">
      <c r="A73" s="2">
        <f>A63+2</f>
        <v>15</v>
      </c>
      <c r="B73" s="7">
        <v>41807.75</v>
      </c>
      <c r="C73" s="4" t="s">
        <v>45</v>
      </c>
      <c r="D73" s="43" t="str">
        <f>Y72</f>
        <v>T1M8</v>
      </c>
      <c r="E73" s="22" t="s">
        <v>22</v>
      </c>
      <c r="F73" s="44" t="str">
        <f>Y73</f>
        <v>T2M8</v>
      </c>
      <c r="G73" s="24"/>
      <c r="H73" s="69">
        <f aca="true" ca="1" t="shared" si="7" ref="H73:H78">IF($B$117="",1,INT(RAND()*5)+INT(RAND()*3)*INT(RAND()*2))</f>
        <v>2</v>
      </c>
      <c r="I73" s="13" t="s">
        <v>23</v>
      </c>
      <c r="J73" s="72">
        <f ca="1">IF($B$117="",0,INT(RAND()*5)+INT(RAND()*3)*INT(RAND()*2))</f>
        <v>4</v>
      </c>
      <c r="K73" s="9" t="s">
        <v>24</v>
      </c>
      <c r="L73" s="1"/>
      <c r="M73" s="11" t="str">
        <f>VLOOKUP(2,$X$72:$AC$75,2,FALSE)</f>
        <v>T3M8</v>
      </c>
      <c r="N73" s="2">
        <f>VLOOKUP(2,$X$72:$AC$75,3,FALSE)</f>
        <v>5</v>
      </c>
      <c r="O73" s="2">
        <f>VLOOKUP(2,$X$72:$AC$75,4,FALSE)</f>
        <v>10</v>
      </c>
      <c r="P73" s="2">
        <f>VLOOKUP(2,$X$72:$AC$75,5,FALSE)</f>
        <v>8</v>
      </c>
      <c r="Q73" s="2">
        <f>VLOOKUP(2,$X$72:$AC$75,6,FALSE)</f>
        <v>2</v>
      </c>
      <c r="S73" s="49">
        <f>IF(J73="",0,IF(K73=$B$116,IF(H73&lt;J73,3,IF(H73=J73,1,0)),0))</f>
        <v>3</v>
      </c>
      <c r="T73" s="47"/>
      <c r="U73" s="49">
        <f>IF(H78="",0,IF(K77=$B$116,IF(H78&gt;J78,3,IF(H78=J78,1,0)),0))</f>
        <v>1</v>
      </c>
      <c r="V73" s="49">
        <f>IF(H76="",0,IF(K76=$B$116,IF(H76&gt;J76,3,IF(H76=J76,1,0)),0))</f>
        <v>3</v>
      </c>
      <c r="W73" s="1"/>
      <c r="X73" s="1">
        <f>RANK(AD73,$AD$72:$AD$75)</f>
        <v>1</v>
      </c>
      <c r="Y73" s="40" t="str">
        <f>B141</f>
        <v>T2M8</v>
      </c>
      <c r="Z73" s="1">
        <f>SUM(S73:V73)</f>
        <v>7</v>
      </c>
      <c r="AA73" s="1">
        <f>SUM(S77:V77)</f>
        <v>12</v>
      </c>
      <c r="AB73" s="1">
        <f>SUM(T76:T79)</f>
        <v>8</v>
      </c>
      <c r="AC73" s="1">
        <f>AA73-AB73</f>
        <v>4</v>
      </c>
      <c r="AD73" s="36">
        <f>IF(P$78="",AE73*10000000000000000+Z73*100000000000000+AC73*1000000000000+AA73*10000000000+AK73*100000000+AJ73*1000000+AP73*10000+AU73*100+AV73,AE73*10000000000000000+Z73*100000000000000+AK73*1000000000000+AJ73*10000000000+AP73*100000000+AU73*1000000+AC73*10000+AA73*100+AV73)</f>
        <v>700000000041203</v>
      </c>
      <c r="AE73" s="5"/>
      <c r="AF73" s="37">
        <f>IF($Z73=$Z72,$S73-$T72,0)</f>
        <v>0</v>
      </c>
      <c r="AG73" s="37"/>
      <c r="AH73" s="37">
        <f>IF($Z73=$Z74,$U73-$T74,0)</f>
        <v>0</v>
      </c>
      <c r="AI73" s="37">
        <f>IF($Z73=$Z75,$V73-$T75,0)</f>
        <v>0</v>
      </c>
      <c r="AJ73" s="37">
        <f>SUM(AF73:AI73)</f>
        <v>0</v>
      </c>
      <c r="AK73" s="5"/>
      <c r="AL73" s="37">
        <f>IF($Z73=$Z72,$S77-$T76,0)</f>
        <v>0</v>
      </c>
      <c r="AM73" s="37"/>
      <c r="AN73" s="37">
        <f>IF($Z73=$Z74,$U77-$T78,0)</f>
        <v>0</v>
      </c>
      <c r="AO73" s="37">
        <f>IF($Z73=$Z75,$V77-$T79,0)</f>
        <v>0</v>
      </c>
      <c r="AP73" s="37">
        <f>SUM(AL73:AO73)</f>
        <v>0</v>
      </c>
      <c r="AQ73" s="37">
        <f>IF($Z73=$Z72,$S77,0)</f>
        <v>0</v>
      </c>
      <c r="AR73" s="37"/>
      <c r="AS73" s="37">
        <f>IF($Z73=$Z74,$U77,0)</f>
        <v>0</v>
      </c>
      <c r="AT73" s="37">
        <f>IF($Z73=$Z75,$V77,0)</f>
        <v>0</v>
      </c>
      <c r="AU73" s="37">
        <f>SUM(AQ73:AT73)</f>
        <v>0</v>
      </c>
      <c r="AV73" s="5">
        <v>3</v>
      </c>
      <c r="AW73" s="36"/>
    </row>
    <row r="74" spans="1:49" ht="12.75">
      <c r="A74" s="2">
        <f>A73+1</f>
        <v>16</v>
      </c>
      <c r="B74" s="7">
        <v>41808</v>
      </c>
      <c r="C74" s="4" t="s">
        <v>38</v>
      </c>
      <c r="D74" s="45" t="str">
        <f>Y74</f>
        <v>T3M8</v>
      </c>
      <c r="E74" s="22" t="s">
        <v>22</v>
      </c>
      <c r="F74" s="46" t="str">
        <f>Y75</f>
        <v>T4M8</v>
      </c>
      <c r="G74" s="24"/>
      <c r="H74" s="70">
        <f ca="1" t="shared" si="7"/>
        <v>2</v>
      </c>
      <c r="I74" s="13" t="s">
        <v>23</v>
      </c>
      <c r="J74" s="78">
        <f ca="1">IF($B$117="",0,INT(RAND()*5)+INT(RAND()*3)*INT(RAND()*2))</f>
        <v>2</v>
      </c>
      <c r="K74" s="9" t="s">
        <v>24</v>
      </c>
      <c r="L74" s="1"/>
      <c r="M74" s="11" t="str">
        <f>VLOOKUP(3,$X$72:$AC$75,2,FALSE)</f>
        <v>T1M8</v>
      </c>
      <c r="N74" s="2">
        <f>VLOOKUP(3,$X$72:$AC$75,3,FALSE)</f>
        <v>3</v>
      </c>
      <c r="O74" s="2">
        <f>VLOOKUP(3,$X$72:$AC$75,4,FALSE)</f>
        <v>9</v>
      </c>
      <c r="P74" s="2">
        <f>VLOOKUP(3,$X$72:$AC$75,5,FALSE)</f>
        <v>12</v>
      </c>
      <c r="Q74" s="2">
        <f>VLOOKUP(3,$X$72:$AC$75,6,FALSE)</f>
        <v>-3</v>
      </c>
      <c r="S74" s="50">
        <f>IF(J75="",0,IF(K75=$B$116,IF(H75&lt;J75,3,IF(H75=J75,1,0)),0))</f>
        <v>3</v>
      </c>
      <c r="T74" s="50">
        <f>IF(J78="",0,IF(K77=$B$116,IF(H78&lt;J78,3,IF(H78=J78,1,0)),0))</f>
        <v>1</v>
      </c>
      <c r="U74" s="47"/>
      <c r="V74" s="50">
        <f>IF(H74="",0,IF(K74=$B$116,IF(H74&gt;J74,3,IF(H74=J74,1,0)),0))</f>
        <v>1</v>
      </c>
      <c r="W74" s="1"/>
      <c r="X74" s="1">
        <f>RANK(AD74,$AD$72:$AD$75)</f>
        <v>2</v>
      </c>
      <c r="Y74" s="41" t="str">
        <f>B151</f>
        <v>T3M8</v>
      </c>
      <c r="Z74" s="1">
        <f>SUM(S74:V74)</f>
        <v>5</v>
      </c>
      <c r="AA74" s="1">
        <f>SUM(S78:V78)</f>
        <v>10</v>
      </c>
      <c r="AB74" s="1">
        <f>SUM(U76:U79)</f>
        <v>8</v>
      </c>
      <c r="AC74" s="1">
        <f>AA74-AB74</f>
        <v>2</v>
      </c>
      <c r="AD74" s="36">
        <f>IF(P$78="",AE74*10000000000000000+Z74*100000000000000+AC74*1000000000000+AA74*10000000000+AK74*100000000+AJ74*1000000+AP74*10000+AU74*100+AV74,AE74*10000000000000000+Z74*100000000000000+AK74*1000000000000+AJ74*10000000000+AP74*100000000+AU74*1000000+AC74*10000+AA74*100+AV74)</f>
        <v>500000000021002</v>
      </c>
      <c r="AE74" s="5"/>
      <c r="AF74" s="37">
        <f>IF($Z74=$Z72,$S74-$U72,0)</f>
        <v>0</v>
      </c>
      <c r="AG74" s="37">
        <f>IF($Z74=$Z73,$T74-$U73,0)</f>
        <v>0</v>
      </c>
      <c r="AH74" s="37"/>
      <c r="AI74" s="37">
        <f>IF($Z74=$Z75,$V74-$U75,0)</f>
        <v>0</v>
      </c>
      <c r="AJ74" s="37">
        <f>SUM(AF74:AI74)</f>
        <v>0</v>
      </c>
      <c r="AK74" s="5"/>
      <c r="AL74" s="37">
        <f>IF($Z74=$Z72,$S78-$U76,0)</f>
        <v>0</v>
      </c>
      <c r="AM74" s="37">
        <f>IF($Z74=$Z73,$T78-$U77,0)</f>
        <v>0</v>
      </c>
      <c r="AN74" s="37"/>
      <c r="AO74" s="37">
        <f>IF($Z74=$Z75,$V78-$U79,0)</f>
        <v>0</v>
      </c>
      <c r="AP74" s="37">
        <f>SUM(AL74:AO74)</f>
        <v>0</v>
      </c>
      <c r="AQ74" s="37">
        <f>IF($Z74=$Z72,$S78,0)</f>
        <v>0</v>
      </c>
      <c r="AR74" s="37">
        <f>IF($Z74=$Z73,$T78,0)</f>
        <v>0</v>
      </c>
      <c r="AS74" s="37"/>
      <c r="AT74" s="37">
        <f>IF($Z74=$Z75,$V78,0)</f>
        <v>0</v>
      </c>
      <c r="AU74" s="37">
        <f>SUM(AQ74:AT74)</f>
        <v>0</v>
      </c>
      <c r="AV74" s="5">
        <v>2</v>
      </c>
      <c r="AW74" s="36"/>
    </row>
    <row r="75" spans="1:49" ht="12.75">
      <c r="A75" s="2">
        <f>A73+16</f>
        <v>31</v>
      </c>
      <c r="B75" s="4">
        <v>41813</v>
      </c>
      <c r="C75" s="4" t="s">
        <v>39</v>
      </c>
      <c r="D75" s="43" t="str">
        <f>Y72</f>
        <v>T1M8</v>
      </c>
      <c r="E75" s="22" t="s">
        <v>22</v>
      </c>
      <c r="F75" s="45" t="str">
        <f>Y74</f>
        <v>T3M8</v>
      </c>
      <c r="G75" s="24"/>
      <c r="H75" s="77">
        <f ca="1" t="shared" si="7"/>
        <v>2</v>
      </c>
      <c r="I75" s="13" t="s">
        <v>23</v>
      </c>
      <c r="J75" s="74">
        <f ca="1">IF($B$117="",0,INT(RAND()*5)+INT(RAND()*3)*INT(RAND()*2))</f>
        <v>4</v>
      </c>
      <c r="K75" s="9" t="s">
        <v>24</v>
      </c>
      <c r="L75" s="1"/>
      <c r="M75" s="11" t="str">
        <f>VLOOKUP(4,$X$72:$AC$75,2,FALSE)</f>
        <v>T4M8</v>
      </c>
      <c r="N75" s="2">
        <f>VLOOKUP(4,$X$72:$AC$75,3,FALSE)</f>
        <v>1</v>
      </c>
      <c r="O75" s="2">
        <f>VLOOKUP(4,$X$72:$AC$75,4,FALSE)</f>
        <v>8</v>
      </c>
      <c r="P75" s="2">
        <f>VLOOKUP(4,$X$72:$AC$75,5,FALSE)</f>
        <v>11</v>
      </c>
      <c r="Q75" s="2">
        <f>VLOOKUP(4,$X$72:$AC$75,6,FALSE)</f>
        <v>-3</v>
      </c>
      <c r="S75" s="51">
        <f>IF(J77="",0,IF(K78=$B$116,IF(J77&gt;H77,3,IF(J77=H77,1,0)),0))</f>
        <v>0</v>
      </c>
      <c r="T75" s="51">
        <f>IF(J76="",0,IF(K76=$B$116,IF(H76&lt;J76,3,IF(H76=J76,1,0)),0))</f>
        <v>0</v>
      </c>
      <c r="U75" s="51">
        <f>IF(J74="",0,IF(K74=$B$116,IF(H74&lt;J74,3,IF(H74=J74,1,0)),0))</f>
        <v>1</v>
      </c>
      <c r="V75" s="47"/>
      <c r="W75" s="1"/>
      <c r="X75" s="1">
        <f>RANK(AD75,$AD$72:$AD$75)</f>
        <v>4</v>
      </c>
      <c r="Y75" s="39" t="str">
        <f>B161</f>
        <v>T4M8</v>
      </c>
      <c r="Z75" s="1">
        <f>SUM(S75:V75)</f>
        <v>1</v>
      </c>
      <c r="AA75" s="1">
        <f>SUM(S79:V79)</f>
        <v>8</v>
      </c>
      <c r="AB75" s="1">
        <f>SUM(V76:V79)</f>
        <v>11</v>
      </c>
      <c r="AC75" s="1">
        <f>AA75-AB75</f>
        <v>-3</v>
      </c>
      <c r="AD75" s="36">
        <f>IF(P$78="",AE75*10000000000000000+Z75*100000000000000+AC75*1000000000000+AA75*10000000000+AK75*100000000+AJ75*1000000+AP75*10000+AU75*100+AV75,AE75*10000000000000000+Z75*100000000000000+AK75*1000000000000+AJ75*10000000000+AP75*100000000+AU75*1000000+AC75*10000+AA75*100+AV75)</f>
        <v>99999999970801</v>
      </c>
      <c r="AE75" s="5"/>
      <c r="AF75" s="37">
        <f>IF($Z75=$Z72,$S75-$V72,0)</f>
        <v>0</v>
      </c>
      <c r="AG75" s="37">
        <f>IF($Z75=$Z73,$T75-$V73,0)</f>
        <v>0</v>
      </c>
      <c r="AH75" s="37">
        <f>IF($Z75=$Z74,$U75-$V74,0)</f>
        <v>0</v>
      </c>
      <c r="AI75" s="37"/>
      <c r="AJ75" s="37">
        <f>SUM(AF75:AI75)</f>
        <v>0</v>
      </c>
      <c r="AK75" s="5"/>
      <c r="AL75" s="37">
        <f>IF($Z75=$Z72,$S79-$V76,0)</f>
        <v>0</v>
      </c>
      <c r="AM75" s="37">
        <f>IF($Z75=$Z73,$T79-$V77,0)</f>
        <v>0</v>
      </c>
      <c r="AN75" s="37">
        <f>IF($Z75=$Z74,$U79-$V78,0)</f>
        <v>0</v>
      </c>
      <c r="AO75" s="37"/>
      <c r="AP75" s="37">
        <f>SUM(AL75:AO75)</f>
        <v>0</v>
      </c>
      <c r="AQ75" s="37">
        <f>IF($Z75=$Z72,$S79,0)</f>
        <v>0</v>
      </c>
      <c r="AR75" s="37">
        <f>IF($Z75=$Z73,$T79,0)</f>
        <v>0</v>
      </c>
      <c r="AS75" s="37">
        <f>IF($Z75=$Z74,$U79,0)</f>
        <v>0</v>
      </c>
      <c r="AT75" s="37"/>
      <c r="AU75" s="37">
        <f>SUM(AQ75:AT75)</f>
        <v>0</v>
      </c>
      <c r="AV75" s="5">
        <v>1</v>
      </c>
      <c r="AW75" s="36"/>
    </row>
    <row r="76" spans="1:49" ht="12.75">
      <c r="A76" s="2">
        <f>A75+1</f>
        <v>32</v>
      </c>
      <c r="B76" s="7">
        <v>41812.75</v>
      </c>
      <c r="C76" s="4" t="s">
        <v>40</v>
      </c>
      <c r="D76" s="44" t="str">
        <f>Y73</f>
        <v>T2M8</v>
      </c>
      <c r="E76" s="22" t="s">
        <v>22</v>
      </c>
      <c r="F76" s="46" t="str">
        <f>Y75</f>
        <v>T4M8</v>
      </c>
      <c r="G76" s="24"/>
      <c r="H76" s="76">
        <f ca="1" t="shared" si="7"/>
        <v>4</v>
      </c>
      <c r="I76" s="13" t="s">
        <v>23</v>
      </c>
      <c r="J76" s="78">
        <f ca="1">IF($B$117="",0,INT(RAND()*5)+INT(RAND()*3)*INT(RAND()*2))</f>
        <v>2</v>
      </c>
      <c r="K76" s="9" t="s">
        <v>24</v>
      </c>
      <c r="L76" s="1"/>
      <c r="N76" s="1"/>
      <c r="O76" s="1"/>
      <c r="P76" s="1"/>
      <c r="S76" s="47"/>
      <c r="T76" s="48">
        <f>IF(K73=$B$116,H73,0)</f>
        <v>2</v>
      </c>
      <c r="U76" s="48">
        <f>IF(K75=$B$116,H75,0)</f>
        <v>2</v>
      </c>
      <c r="V76" s="48">
        <f>IF(K78=$B$116,H77,0)</f>
        <v>5</v>
      </c>
      <c r="W76" s="1"/>
      <c r="X76" s="1"/>
      <c r="Y76" s="1"/>
      <c r="Z76" s="1"/>
      <c r="AA76" s="1"/>
      <c r="AB76" s="1"/>
      <c r="AC76" s="1"/>
      <c r="AD76" s="6"/>
      <c r="AE76" s="9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V76" s="37"/>
      <c r="AW76" s="36"/>
    </row>
    <row r="77" spans="1:49" ht="12.75">
      <c r="A77" s="2">
        <f>A75+16</f>
        <v>47</v>
      </c>
      <c r="B77" s="7">
        <v>41816.916666666664</v>
      </c>
      <c r="C77" s="4" t="s">
        <v>21</v>
      </c>
      <c r="D77" s="43" t="str">
        <f>Y72</f>
        <v>T1M8</v>
      </c>
      <c r="E77" s="22" t="s">
        <v>22</v>
      </c>
      <c r="F77" s="46" t="str">
        <f>Y75</f>
        <v>T4M8</v>
      </c>
      <c r="H77" s="77">
        <f ca="1" t="shared" si="7"/>
        <v>5</v>
      </c>
      <c r="I77" s="13" t="s">
        <v>23</v>
      </c>
      <c r="J77" s="78">
        <f ca="1">IF($B$117="",0,INT(RAND()*5)+INT(RAND()*3)*INT(RAND()*2))</f>
        <v>4</v>
      </c>
      <c r="K77" s="9" t="s">
        <v>24</v>
      </c>
      <c r="M77" s="93" t="str">
        <f>IF(N72&gt;0,M72,"")</f>
        <v>T2M8</v>
      </c>
      <c r="N77" s="2" t="s">
        <v>61</v>
      </c>
      <c r="P77" s="57"/>
      <c r="S77" s="49">
        <f>IF(K73=$B$116,J73,0)</f>
        <v>4</v>
      </c>
      <c r="T77" s="47"/>
      <c r="U77" s="49">
        <f>IF(K77=$B$116,H78,0)</f>
        <v>4</v>
      </c>
      <c r="V77" s="49">
        <f>IF(K76=$B$116,H76,0)</f>
        <v>4</v>
      </c>
      <c r="AD77" s="2" t="s">
        <v>30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V77" s="38"/>
      <c r="AW77" s="36"/>
    </row>
    <row r="78" spans="1:49" ht="12.75">
      <c r="A78" s="2">
        <f>A77+1</f>
        <v>48</v>
      </c>
      <c r="B78" s="7">
        <v>41816.916666666664</v>
      </c>
      <c r="C78" s="4" t="s">
        <v>41</v>
      </c>
      <c r="D78" s="44" t="str">
        <f>Y73</f>
        <v>T2M8</v>
      </c>
      <c r="E78" s="22" t="s">
        <v>22</v>
      </c>
      <c r="F78" s="45" t="str">
        <f>Y74</f>
        <v>T3M8</v>
      </c>
      <c r="H78" s="76">
        <f ca="1" t="shared" si="7"/>
        <v>4</v>
      </c>
      <c r="I78" s="13" t="s">
        <v>23</v>
      </c>
      <c r="J78" s="70">
        <f ca="1">IF($B$117="",0,INT(RAND()*5)+INT(RAND()*3)*INT(RAND()*2))</f>
        <v>4</v>
      </c>
      <c r="K78" s="9" t="s">
        <v>24</v>
      </c>
      <c r="M78" s="93" t="str">
        <f>IF(N73&gt;0,M73,"")</f>
        <v>T3M8</v>
      </c>
      <c r="N78" s="2" t="s">
        <v>62</v>
      </c>
      <c r="O78" s="58"/>
      <c r="P78" s="59" t="s">
        <v>33</v>
      </c>
      <c r="S78" s="50">
        <f>IF(K75=$B$116,J75,0)</f>
        <v>4</v>
      </c>
      <c r="T78" s="50">
        <f>IF(K77=$B$116,J78,0)</f>
        <v>4</v>
      </c>
      <c r="U78" s="47"/>
      <c r="V78" s="50">
        <f>IF(K74=$B$116,H74,0)</f>
        <v>2</v>
      </c>
      <c r="AD78" s="2" t="s">
        <v>34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V78" s="38"/>
      <c r="AW78" s="36"/>
    </row>
    <row r="79" spans="19:49" ht="12.75">
      <c r="S79" s="51">
        <f>IF(K78=$B$116,J77,0)</f>
        <v>4</v>
      </c>
      <c r="T79" s="51">
        <f>IF(K76=$B$116,J76,0)</f>
        <v>2</v>
      </c>
      <c r="U79" s="51">
        <f>IF(K74=$B$116,J74,0)</f>
        <v>2</v>
      </c>
      <c r="V79" s="47"/>
      <c r="AD79" s="2" t="s">
        <v>35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V79" s="38"/>
      <c r="AW79" s="36"/>
    </row>
    <row r="80" spans="5:49" ht="3.75" customHeight="1">
      <c r="E80" s="23"/>
      <c r="F80" s="12"/>
      <c r="G80" s="12"/>
      <c r="H80" s="2"/>
      <c r="I80" s="2"/>
      <c r="J80" s="2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V80" s="38"/>
      <c r="AW80" s="36"/>
    </row>
    <row r="81" spans="5:49" ht="3.75" customHeight="1">
      <c r="E81" s="23"/>
      <c r="F81" s="12"/>
      <c r="G81" s="12"/>
      <c r="H81" s="2"/>
      <c r="I81" s="2"/>
      <c r="J81" s="2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V81" s="38"/>
      <c r="AW81" s="36"/>
    </row>
    <row r="82" spans="3:30" ht="3.75" customHeight="1">
      <c r="C82" s="3"/>
      <c r="E82" s="3"/>
      <c r="F82" s="3"/>
      <c r="H82" s="13"/>
      <c r="I82" s="14"/>
      <c r="J82" s="13"/>
      <c r="AD82" s="6"/>
    </row>
    <row r="83" spans="2:68" s="12" customFormat="1" ht="12.75">
      <c r="B83" s="24" t="s">
        <v>63</v>
      </c>
      <c r="C83" s="30"/>
      <c r="D83" s="24"/>
      <c r="E83" s="21"/>
      <c r="F83" s="24"/>
      <c r="G83" s="24"/>
      <c r="H83" s="28"/>
      <c r="I83" s="27"/>
      <c r="J83" s="28"/>
      <c r="K83" s="96"/>
      <c r="L83" s="24"/>
      <c r="M83" s="30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30"/>
      <c r="Z83" s="24"/>
      <c r="AA83" s="24"/>
      <c r="AB83" s="24"/>
      <c r="AC83" s="24"/>
      <c r="AD83" s="97"/>
      <c r="AE83" s="29"/>
      <c r="AF83" s="24"/>
      <c r="AG83" s="24"/>
      <c r="AH83" s="24"/>
      <c r="AY83" s="24"/>
      <c r="AZ83" s="24"/>
      <c r="BA83" s="24"/>
      <c r="BB83" s="24"/>
      <c r="BC83" s="24"/>
      <c r="BD83" s="24"/>
      <c r="BE83" s="24"/>
      <c r="BF83" s="24"/>
      <c r="BG83" s="30"/>
      <c r="BH83" s="24"/>
      <c r="BI83" s="24"/>
      <c r="BJ83" s="24"/>
      <c r="BK83" s="24"/>
      <c r="BL83" s="97"/>
      <c r="BM83" s="29"/>
      <c r="BN83" s="24"/>
      <c r="BO83" s="24"/>
      <c r="BP83" s="24"/>
    </row>
    <row r="84" spans="2:68" ht="12.75">
      <c r="B84" s="3" t="s">
        <v>19</v>
      </c>
      <c r="C84" s="3" t="s">
        <v>20</v>
      </c>
      <c r="D84" s="24"/>
      <c r="E84" s="21"/>
      <c r="F84" s="24"/>
      <c r="G84" s="24"/>
      <c r="H84" s="28"/>
      <c r="I84" s="13"/>
      <c r="J84" s="28"/>
      <c r="K84" s="96"/>
      <c r="L84" s="1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/>
      <c r="Z84" s="1"/>
      <c r="AA84" s="1"/>
      <c r="AB84" s="1"/>
      <c r="AC84" s="1"/>
      <c r="AD84" s="6"/>
      <c r="AE84" s="9"/>
      <c r="AF84" s="1"/>
      <c r="AG84" s="1"/>
      <c r="AH84" s="1"/>
      <c r="AY84" s="1"/>
      <c r="AZ84" s="1"/>
      <c r="BA84" s="1"/>
      <c r="BB84" s="1"/>
      <c r="BC84" s="1"/>
      <c r="BD84" s="1"/>
      <c r="BE84" s="1"/>
      <c r="BF84" s="1"/>
      <c r="BG84" s="3"/>
      <c r="BH84" s="1"/>
      <c r="BI84" s="1"/>
      <c r="BJ84" s="1"/>
      <c r="BK84" s="1"/>
      <c r="BL84" s="6"/>
      <c r="BM84" s="9"/>
      <c r="BN84" s="1"/>
      <c r="BO84" s="1"/>
      <c r="BP84" s="1"/>
    </row>
    <row r="85" spans="1:66" ht="12.75">
      <c r="A85" s="2">
        <f>A78+1</f>
        <v>49</v>
      </c>
      <c r="B85" s="7">
        <v>41818.75</v>
      </c>
      <c r="C85" s="4" t="s">
        <v>45</v>
      </c>
      <c r="D85" s="46" t="str">
        <f>M7</f>
        <v>T4M1</v>
      </c>
      <c r="E85" s="22" t="s">
        <v>22</v>
      </c>
      <c r="F85" s="80" t="str">
        <f>M18</f>
        <v>T2M2</v>
      </c>
      <c r="G85" s="24"/>
      <c r="H85" s="78">
        <f aca="true" ca="1" t="shared" si="8" ref="H85:H92">IF($B$117="",1,IF(OR(J85&lt;1,INT(RAND()*10&lt;6)),J85+1,J85-1))</f>
        <v>5</v>
      </c>
      <c r="I85" s="28" t="s">
        <v>23</v>
      </c>
      <c r="J85" s="116">
        <f ca="1">IF($B$117="",0,INT(RAND()*5)+INT(RAND()*3)*INT(RAND()*2))</f>
        <v>4</v>
      </c>
      <c r="K85" s="9" t="s">
        <v>24</v>
      </c>
      <c r="L85" s="1"/>
      <c r="M85" s="126" t="str">
        <f>IF(J85="","",IF(J85=H85,"falsch!!! K.Remis",IF(H85&gt;J85,D85,F85)))</f>
        <v>T4M1</v>
      </c>
      <c r="N85" s="1" t="str">
        <f>N7</f>
        <v>1A</v>
      </c>
      <c r="O85" s="1" t="str">
        <f>N18</f>
        <v>2B</v>
      </c>
      <c r="P85" s="1" t="s">
        <v>64</v>
      </c>
      <c r="Q85" s="1"/>
      <c r="R85" s="1"/>
      <c r="S85" s="1"/>
      <c r="T85" s="1"/>
      <c r="U85" s="1"/>
      <c r="V85" s="1"/>
      <c r="W85" s="1"/>
      <c r="AD85" s="1"/>
      <c r="AE85" s="9"/>
      <c r="AF85" s="1"/>
      <c r="AG85" s="1"/>
      <c r="AH85" s="1"/>
      <c r="AX85" s="1"/>
      <c r="BD85" s="1"/>
      <c r="BE85" s="9"/>
      <c r="BF85" s="1"/>
      <c r="BG85" s="1"/>
      <c r="BN85" s="1"/>
    </row>
    <row r="86" spans="1:66" ht="12.75">
      <c r="A86" s="2">
        <f>A85+1</f>
        <v>50</v>
      </c>
      <c r="B86" s="7">
        <v>41818.916666666664</v>
      </c>
      <c r="C86" s="4" t="s">
        <v>39</v>
      </c>
      <c r="D86" s="43" t="str">
        <f>M27</f>
        <v>T4M3</v>
      </c>
      <c r="E86" s="22" t="s">
        <v>22</v>
      </c>
      <c r="F86" s="45" t="str">
        <f>M38</f>
        <v>T1M4</v>
      </c>
      <c r="G86" s="24"/>
      <c r="H86" s="69">
        <f ca="1" t="shared" si="8"/>
        <v>3</v>
      </c>
      <c r="I86" s="28" t="s">
        <v>23</v>
      </c>
      <c r="J86" s="70">
        <f ca="1">IF($B$117="",0,INT(RAND()*5)+INT(RAND()*3)*INT(RAND()*2))</f>
        <v>2</v>
      </c>
      <c r="K86" s="9" t="s">
        <v>24</v>
      </c>
      <c r="L86" s="1"/>
      <c r="M86" s="126" t="str">
        <f aca="true" t="shared" si="9" ref="M86:M92">IF(J86="","",IF(J86=H86,"falsch!!! K.Remis",IF(H86&gt;J86,D86,F86)))</f>
        <v>T4M3</v>
      </c>
      <c r="N86" s="1" t="str">
        <f>N27</f>
        <v>1C</v>
      </c>
      <c r="O86" s="1" t="str">
        <f>N38</f>
        <v>2D</v>
      </c>
      <c r="P86" s="1" t="s">
        <v>65</v>
      </c>
      <c r="Q86" s="1"/>
      <c r="R86" s="1"/>
      <c r="S86" s="1"/>
      <c r="T86" s="1"/>
      <c r="U86" s="1"/>
      <c r="V86" s="1"/>
      <c r="W86" s="1"/>
      <c r="AD86" s="1"/>
      <c r="AE86" s="9"/>
      <c r="AF86" s="1"/>
      <c r="AG86" s="1"/>
      <c r="AH86" s="1"/>
      <c r="AX86" s="1"/>
      <c r="BD86" s="1"/>
      <c r="BE86" s="9"/>
      <c r="BF86" s="1"/>
      <c r="BG86" s="1"/>
      <c r="BN86" s="1"/>
    </row>
    <row r="87" spans="1:66" ht="12.75">
      <c r="A87" s="2">
        <f aca="true" t="shared" si="10" ref="A87:A92">A86+1</f>
        <v>51</v>
      </c>
      <c r="B87" s="7">
        <v>41819.75</v>
      </c>
      <c r="C87" s="4" t="s">
        <v>26</v>
      </c>
      <c r="D87" s="88" t="str">
        <f>M17</f>
        <v>T4M2</v>
      </c>
      <c r="E87" s="22" t="s">
        <v>22</v>
      </c>
      <c r="F87" s="46" t="str">
        <f>M8</f>
        <v>T3M1</v>
      </c>
      <c r="G87" s="24"/>
      <c r="H87" s="116">
        <f ca="1" t="shared" si="8"/>
        <v>5</v>
      </c>
      <c r="I87" s="28" t="s">
        <v>23</v>
      </c>
      <c r="J87" s="67">
        <f ca="1">IF($B$117="",0,INT(RAND()*5)+INT(RAND()*3)*INT(RAND()*2))</f>
        <v>6</v>
      </c>
      <c r="K87" s="9" t="s">
        <v>24</v>
      </c>
      <c r="L87" s="1"/>
      <c r="M87" s="102" t="str">
        <f t="shared" si="9"/>
        <v>T3M1</v>
      </c>
      <c r="N87" s="1" t="str">
        <f>N17</f>
        <v>1B</v>
      </c>
      <c r="O87" s="1" t="str">
        <f>N8</f>
        <v>2A</v>
      </c>
      <c r="P87" s="1" t="s">
        <v>66</v>
      </c>
      <c r="Q87" s="1"/>
      <c r="R87" s="1"/>
      <c r="S87" s="1"/>
      <c r="T87" s="1"/>
      <c r="U87" s="1"/>
      <c r="V87" s="1"/>
      <c r="W87" s="1"/>
      <c r="AD87" s="3"/>
      <c r="AE87" s="9"/>
      <c r="AF87" s="1"/>
      <c r="AG87" s="1"/>
      <c r="AH87" s="1"/>
      <c r="AX87" s="1"/>
      <c r="BD87" s="3"/>
      <c r="BE87" s="9"/>
      <c r="BF87" s="1"/>
      <c r="BG87" s="1"/>
      <c r="BN87" s="1"/>
    </row>
    <row r="88" spans="1:66" ht="12.75">
      <c r="A88" s="2">
        <f t="shared" si="10"/>
        <v>52</v>
      </c>
      <c r="B88" s="7">
        <v>41819.916666666664</v>
      </c>
      <c r="C88" s="4" t="s">
        <v>31</v>
      </c>
      <c r="D88" s="45" t="str">
        <f>M37</f>
        <v>T3M4</v>
      </c>
      <c r="E88" s="22" t="s">
        <v>22</v>
      </c>
      <c r="F88" s="43" t="str">
        <f>M28</f>
        <v>T3M3</v>
      </c>
      <c r="G88" s="24"/>
      <c r="H88" s="74">
        <f ca="1" t="shared" si="8"/>
        <v>5</v>
      </c>
      <c r="I88" s="28" t="s">
        <v>23</v>
      </c>
      <c r="J88" s="77">
        <f ca="1">IF($B$117="",0,INT(RAND()*5)+INT(RAND()*3)*INT(RAND()*2))</f>
        <v>4</v>
      </c>
      <c r="K88" s="9" t="s">
        <v>24</v>
      </c>
      <c r="L88" s="1"/>
      <c r="M88" s="102" t="str">
        <f t="shared" si="9"/>
        <v>T3M4</v>
      </c>
      <c r="N88" s="1" t="str">
        <f>N37</f>
        <v>1D</v>
      </c>
      <c r="O88" s="1" t="str">
        <f>N28</f>
        <v>2C</v>
      </c>
      <c r="P88" s="1" t="s">
        <v>67</v>
      </c>
      <c r="Q88" s="1"/>
      <c r="R88" s="1"/>
      <c r="S88" s="1"/>
      <c r="T88" s="1"/>
      <c r="U88" s="1"/>
      <c r="V88" s="1"/>
      <c r="W88" s="1"/>
      <c r="AD88" s="3"/>
      <c r="AE88" s="9"/>
      <c r="AF88" s="1"/>
      <c r="AG88" s="1"/>
      <c r="AH88" s="1"/>
      <c r="AX88" s="1"/>
      <c r="BD88" s="3"/>
      <c r="BE88" s="9"/>
      <c r="BF88" s="1"/>
      <c r="BG88" s="1"/>
      <c r="BN88" s="1"/>
    </row>
    <row r="89" spans="1:41" ht="12.75">
      <c r="A89" s="2">
        <f t="shared" si="10"/>
        <v>53</v>
      </c>
      <c r="B89" s="7">
        <v>41820.75</v>
      </c>
      <c r="C89" s="4" t="s">
        <v>28</v>
      </c>
      <c r="D89" s="26" t="str">
        <f>M47</f>
        <v>T4M5</v>
      </c>
      <c r="E89" s="22" t="s">
        <v>22</v>
      </c>
      <c r="F89" s="82" t="str">
        <f>M58</f>
        <v>T1M6</v>
      </c>
      <c r="G89" s="24"/>
      <c r="H89" s="117">
        <f ca="1" t="shared" si="8"/>
        <v>3</v>
      </c>
      <c r="I89" s="28" t="s">
        <v>23</v>
      </c>
      <c r="J89" s="118">
        <f ca="1">IF($B$117="",0,INT(RAND()*5)+INT(RAND()*3)*INT(RAND()*2))</f>
        <v>2</v>
      </c>
      <c r="K89" s="9" t="s">
        <v>24</v>
      </c>
      <c r="L89" s="1"/>
      <c r="M89" s="107" t="str">
        <f t="shared" si="9"/>
        <v>T4M5</v>
      </c>
      <c r="N89" s="1" t="str">
        <f>N47</f>
        <v>1E</v>
      </c>
      <c r="O89" s="1" t="str">
        <f>N58</f>
        <v>2F</v>
      </c>
      <c r="P89" s="1" t="s">
        <v>68</v>
      </c>
      <c r="Q89" s="1"/>
      <c r="R89" s="1"/>
      <c r="S89" s="1"/>
      <c r="T89" s="1"/>
      <c r="U89" s="1"/>
      <c r="V89" s="1"/>
      <c r="W89" s="1"/>
      <c r="AE89" s="1"/>
      <c r="AF89" s="9"/>
      <c r="AG89" s="1"/>
      <c r="AH89" s="1"/>
      <c r="AO89" s="1"/>
    </row>
    <row r="90" spans="1:41" ht="12.75">
      <c r="A90" s="2">
        <f t="shared" si="10"/>
        <v>54</v>
      </c>
      <c r="B90" s="7">
        <v>41820.916666666664</v>
      </c>
      <c r="C90" s="4" t="s">
        <v>40</v>
      </c>
      <c r="D90" s="114" t="str">
        <f>M67</f>
        <v>T1M7</v>
      </c>
      <c r="E90" s="22" t="s">
        <v>22</v>
      </c>
      <c r="F90" s="85" t="str">
        <f>M78</f>
        <v>T3M8</v>
      </c>
      <c r="G90" s="24"/>
      <c r="H90" s="131">
        <f ca="1" t="shared" si="8"/>
        <v>4</v>
      </c>
      <c r="I90" s="28" t="s">
        <v>23</v>
      </c>
      <c r="J90" s="119">
        <f ca="1">IF($B$117="",0,INT(RAND()*5)+INT(RAND()*3)*INT(RAND()*2))</f>
        <v>3</v>
      </c>
      <c r="K90" s="9" t="s">
        <v>24</v>
      </c>
      <c r="L90" s="1"/>
      <c r="M90" s="107" t="str">
        <f t="shared" si="9"/>
        <v>T1M7</v>
      </c>
      <c r="N90" s="1" t="str">
        <f>N67</f>
        <v>1G</v>
      </c>
      <c r="O90" s="1" t="str">
        <f>N78</f>
        <v>2H</v>
      </c>
      <c r="P90" s="1" t="s">
        <v>69</v>
      </c>
      <c r="Q90" s="1"/>
      <c r="R90" s="1"/>
      <c r="S90" s="1"/>
      <c r="T90" s="1"/>
      <c r="U90" s="1"/>
      <c r="V90" s="1"/>
      <c r="W90" s="1"/>
      <c r="AE90" s="1"/>
      <c r="AF90" s="9"/>
      <c r="AG90" s="1"/>
      <c r="AH90" s="1"/>
      <c r="AO90" s="1"/>
    </row>
    <row r="91" spans="1:41" ht="12.75">
      <c r="A91" s="2">
        <f t="shared" si="10"/>
        <v>55</v>
      </c>
      <c r="B91" s="7">
        <v>41821.75</v>
      </c>
      <c r="C91" s="4" t="s">
        <v>21</v>
      </c>
      <c r="D91" s="82" t="str">
        <f>M57</f>
        <v>T4M6</v>
      </c>
      <c r="E91" s="22" t="s">
        <v>22</v>
      </c>
      <c r="F91" s="26" t="str">
        <f>M48</f>
        <v>T2M5</v>
      </c>
      <c r="G91" s="24"/>
      <c r="H91" s="120">
        <f ca="1" t="shared" si="8"/>
        <v>3</v>
      </c>
      <c r="I91" s="28" t="s">
        <v>23</v>
      </c>
      <c r="J91" s="121">
        <f ca="1">IF($B$117="",0,INT(RAND()*5)+INT(RAND()*3)*INT(RAND()*2))</f>
        <v>2</v>
      </c>
      <c r="K91" s="9" t="s">
        <v>24</v>
      </c>
      <c r="L91" s="1"/>
      <c r="M91" s="109" t="str">
        <f t="shared" si="9"/>
        <v>T4M6</v>
      </c>
      <c r="N91" s="1" t="str">
        <f>N57</f>
        <v>1F</v>
      </c>
      <c r="O91" s="1" t="str">
        <f>N48</f>
        <v>2E</v>
      </c>
      <c r="P91" s="1" t="s">
        <v>70</v>
      </c>
      <c r="Q91" s="1"/>
      <c r="R91" s="1"/>
      <c r="S91" s="1"/>
      <c r="T91" s="1"/>
      <c r="U91" s="1"/>
      <c r="V91" s="1"/>
      <c r="W91" s="1"/>
      <c r="AE91" s="3"/>
      <c r="AF91" s="9"/>
      <c r="AG91" s="1"/>
      <c r="AH91" s="1"/>
      <c r="AO91" s="1"/>
    </row>
    <row r="92" spans="1:41" ht="12.75">
      <c r="A92" s="2">
        <f t="shared" si="10"/>
        <v>56</v>
      </c>
      <c r="B92" s="7">
        <v>41821.916666666664</v>
      </c>
      <c r="C92" s="4" t="s">
        <v>37</v>
      </c>
      <c r="D92" s="85" t="str">
        <f>M77</f>
        <v>T2M8</v>
      </c>
      <c r="E92" s="22" t="s">
        <v>22</v>
      </c>
      <c r="F92" s="114" t="str">
        <f>M68</f>
        <v>T4M7</v>
      </c>
      <c r="G92" s="24"/>
      <c r="H92" s="119">
        <f ca="1" t="shared" si="8"/>
        <v>0</v>
      </c>
      <c r="I92" s="28" t="s">
        <v>23</v>
      </c>
      <c r="J92" s="132">
        <f ca="1">IF($B$117="",0,INT(RAND()*5)+INT(RAND()*3)*INT(RAND()*2))</f>
        <v>1</v>
      </c>
      <c r="K92" s="9" t="s">
        <v>24</v>
      </c>
      <c r="L92" s="1"/>
      <c r="M92" s="109" t="str">
        <f t="shared" si="9"/>
        <v>T4M7</v>
      </c>
      <c r="N92" s="1" t="str">
        <f>N77</f>
        <v>1H</v>
      </c>
      <c r="O92" s="1" t="str">
        <f>N68</f>
        <v>2G</v>
      </c>
      <c r="P92" s="1" t="s">
        <v>71</v>
      </c>
      <c r="Q92" s="1"/>
      <c r="R92" s="1"/>
      <c r="S92" s="1"/>
      <c r="T92" s="1"/>
      <c r="U92" s="1"/>
      <c r="V92" s="1"/>
      <c r="W92" s="1"/>
      <c r="AE92" s="3"/>
      <c r="AF92" s="9"/>
      <c r="AG92" s="1"/>
      <c r="AH92" s="1"/>
      <c r="AO92" s="1"/>
    </row>
    <row r="93" spans="2:41" ht="12.75">
      <c r="B93" s="1"/>
      <c r="C93" s="3"/>
      <c r="D93" s="24"/>
      <c r="E93" s="21"/>
      <c r="F93" s="24"/>
      <c r="G93" s="24"/>
      <c r="H93" s="28"/>
      <c r="I93" s="13"/>
      <c r="J93" s="28"/>
      <c r="K93" s="96"/>
      <c r="L93" s="1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/>
      <c r="Z93" s="1"/>
      <c r="AA93" s="1"/>
      <c r="AB93" s="1"/>
      <c r="AC93" s="1"/>
      <c r="AD93" s="1"/>
      <c r="AE93" s="6"/>
      <c r="AF93" s="9"/>
      <c r="AG93" s="1"/>
      <c r="AH93" s="1"/>
      <c r="AO93" s="1"/>
    </row>
    <row r="94" spans="2:41" ht="12.75">
      <c r="B94" s="98" t="s">
        <v>72</v>
      </c>
      <c r="C94" s="30"/>
      <c r="D94" s="24"/>
      <c r="E94" s="21"/>
      <c r="F94" s="24"/>
      <c r="G94" s="24"/>
      <c r="H94" s="28"/>
      <c r="I94" s="27"/>
      <c r="J94" s="28"/>
      <c r="K94" s="96"/>
      <c r="L94" s="24"/>
      <c r="M94" s="30"/>
      <c r="N94" s="24"/>
      <c r="O94" s="24"/>
      <c r="P94" s="24"/>
      <c r="Q94" s="1"/>
      <c r="R94" s="1"/>
      <c r="S94" s="1"/>
      <c r="T94" s="1"/>
      <c r="U94" s="1"/>
      <c r="V94" s="1"/>
      <c r="W94" s="1"/>
      <c r="X94" s="1"/>
      <c r="Y94" s="3"/>
      <c r="Z94" s="1"/>
      <c r="AA94" s="1"/>
      <c r="AB94" s="1"/>
      <c r="AC94" s="1"/>
      <c r="AD94" s="1"/>
      <c r="AE94" s="6"/>
      <c r="AF94" s="9"/>
      <c r="AG94" s="1"/>
      <c r="AH94" s="1"/>
      <c r="AO94" s="1"/>
    </row>
    <row r="95" spans="2:41" ht="12.75">
      <c r="B95" s="3" t="s">
        <v>19</v>
      </c>
      <c r="C95" s="3" t="s">
        <v>20</v>
      </c>
      <c r="D95" s="24"/>
      <c r="E95" s="21"/>
      <c r="F95" s="24"/>
      <c r="G95" s="24"/>
      <c r="H95" s="28"/>
      <c r="I95" s="13"/>
      <c r="J95" s="123"/>
      <c r="K95" s="96"/>
      <c r="L95" s="1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/>
      <c r="Z95" s="1"/>
      <c r="AA95" s="1"/>
      <c r="AB95" s="1"/>
      <c r="AC95" s="1"/>
      <c r="AD95" s="1"/>
      <c r="AE95" s="6"/>
      <c r="AF95" s="9"/>
      <c r="AG95" s="1"/>
      <c r="AH95" s="1"/>
      <c r="AO95" s="1"/>
    </row>
    <row r="96" spans="1:41" ht="12.75">
      <c r="A96" s="2">
        <v>57</v>
      </c>
      <c r="B96" s="7">
        <v>41824.916666666664</v>
      </c>
      <c r="C96" s="4" t="s">
        <v>26</v>
      </c>
      <c r="D96" s="127" t="str">
        <f>M85</f>
        <v>T4M1</v>
      </c>
      <c r="E96" s="22" t="s">
        <v>22</v>
      </c>
      <c r="F96" s="127" t="str">
        <f>M86</f>
        <v>T4M3</v>
      </c>
      <c r="G96" s="24"/>
      <c r="H96" s="69">
        <f ca="1">IF($B$117="",1,IF(OR(J96&lt;1,INT(RAND()*10&lt;6)),J96+1,J96-1))</f>
        <v>6</v>
      </c>
      <c r="I96" s="28" t="s">
        <v>23</v>
      </c>
      <c r="J96" s="70">
        <f ca="1">IF($B$117="",0,INT(RAND()*5)+INT(RAND()*3)*INT(RAND()*2))</f>
        <v>5</v>
      </c>
      <c r="K96" s="9" t="s">
        <v>24</v>
      </c>
      <c r="L96" s="1"/>
      <c r="M96" s="128" t="str">
        <f aca="true" t="shared" si="11" ref="M96:M104">IF(J96="","",IF(J96=H96,"falsch!!! K.Remis",IF(H96&gt;J96,D96,F96)))</f>
        <v>T4M1</v>
      </c>
      <c r="N96" s="1" t="str">
        <f>P85</f>
        <v>AF1</v>
      </c>
      <c r="O96" s="1" t="str">
        <f>P86</f>
        <v>AF2</v>
      </c>
      <c r="P96" s="2" t="s">
        <v>74</v>
      </c>
      <c r="Q96" s="1"/>
      <c r="R96" s="1"/>
      <c r="S96" s="1"/>
      <c r="T96" s="1"/>
      <c r="U96" s="1"/>
      <c r="V96" s="1"/>
      <c r="W96" s="1"/>
      <c r="X96" s="1"/>
      <c r="Y96" s="3"/>
      <c r="Z96" s="1"/>
      <c r="AA96" s="1"/>
      <c r="AB96" s="1"/>
      <c r="AC96" s="1"/>
      <c r="AD96" s="1"/>
      <c r="AE96" s="6"/>
      <c r="AF96" s="9"/>
      <c r="AG96" s="1"/>
      <c r="AH96" s="1"/>
      <c r="AO96" s="1"/>
    </row>
    <row r="97" spans="1:41" ht="12.75">
      <c r="A97" s="2">
        <v>58</v>
      </c>
      <c r="B97" s="7">
        <v>41824.75</v>
      </c>
      <c r="C97" s="4" t="s">
        <v>39</v>
      </c>
      <c r="D97" s="103" t="str">
        <f>M89</f>
        <v>T4M5</v>
      </c>
      <c r="E97" s="99" t="s">
        <v>22</v>
      </c>
      <c r="F97" s="103" t="str">
        <f>M90</f>
        <v>T1M7</v>
      </c>
      <c r="G97" s="24"/>
      <c r="H97" s="78">
        <f ca="1">IF($B$117="",1,IF(OR(J97&lt;1,INT(RAND()*10&lt;6)),J97+1,J97-1))</f>
        <v>3</v>
      </c>
      <c r="I97" s="28" t="s">
        <v>23</v>
      </c>
      <c r="J97" s="116">
        <f ca="1">IF($B$117="",0,INT(RAND()*5)+INT(RAND()*3)*INT(RAND()*2))</f>
        <v>4</v>
      </c>
      <c r="K97" s="9" t="s">
        <v>24</v>
      </c>
      <c r="L97" s="1"/>
      <c r="M97" s="104" t="str">
        <f t="shared" si="11"/>
        <v>T1M7</v>
      </c>
      <c r="N97" s="1" t="str">
        <f>P89</f>
        <v>AF5</v>
      </c>
      <c r="O97" s="1" t="str">
        <f>P90</f>
        <v>AF6</v>
      </c>
      <c r="P97" s="2" t="s">
        <v>73</v>
      </c>
      <c r="Q97" s="1"/>
      <c r="R97" s="1"/>
      <c r="S97" s="1"/>
      <c r="T97" s="1"/>
      <c r="U97" s="1"/>
      <c r="V97" s="1"/>
      <c r="W97" s="1"/>
      <c r="X97" s="1"/>
      <c r="Y97" s="3"/>
      <c r="Z97" s="1"/>
      <c r="AA97" s="1"/>
      <c r="AB97" s="1"/>
      <c r="AC97" s="1"/>
      <c r="AD97" s="1"/>
      <c r="AE97" s="6"/>
      <c r="AF97" s="9"/>
      <c r="AG97" s="1"/>
      <c r="AH97" s="1"/>
      <c r="AO97" s="1"/>
    </row>
    <row r="98" spans="1:41" ht="12.75">
      <c r="A98" s="2">
        <v>59</v>
      </c>
      <c r="B98" s="7">
        <v>41825.916666666664</v>
      </c>
      <c r="C98" s="4" t="s">
        <v>37</v>
      </c>
      <c r="D98" s="100" t="str">
        <f>M87</f>
        <v>T3M1</v>
      </c>
      <c r="E98" s="22" t="s">
        <v>22</v>
      </c>
      <c r="F98" s="100" t="str">
        <f>M88</f>
        <v>T3M4</v>
      </c>
      <c r="G98" s="24"/>
      <c r="H98" s="74">
        <f ca="1">IF($B$117="",1,IF(OR(J98&lt;1,INT(RAND()*10&lt;6)),J98+1,J98-1))</f>
        <v>5</v>
      </c>
      <c r="I98" s="28" t="s">
        <v>23</v>
      </c>
      <c r="J98" s="77">
        <f ca="1">IF($B$117="",0,INT(RAND()*5)+INT(RAND()*3)*INT(RAND()*2))</f>
        <v>4</v>
      </c>
      <c r="K98" s="9" t="s">
        <v>24</v>
      </c>
      <c r="L98" s="1"/>
      <c r="M98" s="101" t="str">
        <f t="shared" si="11"/>
        <v>T3M1</v>
      </c>
      <c r="N98" s="1" t="str">
        <f>P87</f>
        <v>AF3</v>
      </c>
      <c r="O98" s="1" t="str">
        <f>P88</f>
        <v>AF4</v>
      </c>
      <c r="P98" s="1" t="s">
        <v>76</v>
      </c>
      <c r="Q98" s="1"/>
      <c r="R98" s="1"/>
      <c r="S98" s="1"/>
      <c r="T98" s="1"/>
      <c r="U98" s="1"/>
      <c r="V98" s="1"/>
      <c r="W98" s="1"/>
      <c r="X98" s="1"/>
      <c r="Y98" s="3"/>
      <c r="Z98" s="1"/>
      <c r="AA98" s="1"/>
      <c r="AB98" s="1"/>
      <c r="AC98" s="1"/>
      <c r="AD98" s="1"/>
      <c r="AE98" s="6"/>
      <c r="AF98" s="9"/>
      <c r="AG98" s="1"/>
      <c r="AH98" s="1"/>
      <c r="AO98" s="1"/>
    </row>
    <row r="99" spans="1:41" ht="12.75">
      <c r="A99" s="125">
        <v>60</v>
      </c>
      <c r="B99" s="7">
        <v>41825.75</v>
      </c>
      <c r="C99" s="4" t="s">
        <v>28</v>
      </c>
      <c r="D99" s="105" t="str">
        <f>M91</f>
        <v>T4M6</v>
      </c>
      <c r="E99" s="22" t="s">
        <v>22</v>
      </c>
      <c r="F99" s="105" t="str">
        <f>M92</f>
        <v>T4M7</v>
      </c>
      <c r="G99" s="24"/>
      <c r="H99" s="116">
        <f ca="1">IF($B$117="",1,IF(OR(J99&lt;1,INT(RAND()*10&lt;6)),J99+1,J99-1))</f>
        <v>3</v>
      </c>
      <c r="I99" s="28" t="s">
        <v>23</v>
      </c>
      <c r="J99" s="67">
        <f ca="1">IF($B$117="",0,INT(RAND()*5)+INT(RAND()*3)*INT(RAND()*2))</f>
        <v>2</v>
      </c>
      <c r="K99" s="9" t="s">
        <v>24</v>
      </c>
      <c r="L99" s="1"/>
      <c r="M99" s="106" t="str">
        <f t="shared" si="11"/>
        <v>T4M6</v>
      </c>
      <c r="N99" s="1" t="str">
        <f>P91</f>
        <v>AF7</v>
      </c>
      <c r="O99" s="1" t="str">
        <f>P92</f>
        <v>AF8</v>
      </c>
      <c r="P99" s="1" t="s">
        <v>75</v>
      </c>
      <c r="Q99" s="1"/>
      <c r="R99" s="1"/>
      <c r="S99" s="1"/>
      <c r="T99" s="1"/>
      <c r="U99" s="1"/>
      <c r="V99" s="1"/>
      <c r="W99" s="1"/>
      <c r="X99" s="1"/>
      <c r="Y99" s="3"/>
      <c r="Z99" s="1"/>
      <c r="AA99" s="1"/>
      <c r="AB99" s="1"/>
      <c r="AC99" s="1"/>
      <c r="AD99" s="1"/>
      <c r="AE99" s="6"/>
      <c r="AF99" s="9"/>
      <c r="AG99" s="1"/>
      <c r="AH99" s="1"/>
      <c r="AO99" s="1"/>
    </row>
    <row r="100" spans="17:41" ht="12.75">
      <c r="Q100" s="1"/>
      <c r="R100" s="1"/>
      <c r="S100" s="1"/>
      <c r="T100" s="1"/>
      <c r="U100" s="1"/>
      <c r="V100" s="1"/>
      <c r="W100" s="1"/>
      <c r="X100" s="1"/>
      <c r="Y100" s="3"/>
      <c r="Z100" s="1"/>
      <c r="AA100" s="1"/>
      <c r="AB100" s="1"/>
      <c r="AC100" s="1"/>
      <c r="AD100" s="1"/>
      <c r="AE100" s="6"/>
      <c r="AF100" s="9"/>
      <c r="AG100" s="1"/>
      <c r="AH100" s="1"/>
      <c r="AO100" s="1"/>
    </row>
    <row r="101" spans="2:41" ht="12.75">
      <c r="B101" s="108" t="s">
        <v>77</v>
      </c>
      <c r="C101" s="30"/>
      <c r="D101" s="24"/>
      <c r="E101" s="21"/>
      <c r="F101" s="24"/>
      <c r="G101" s="24"/>
      <c r="H101" s="28"/>
      <c r="I101" s="27"/>
      <c r="J101" s="28"/>
      <c r="K101" s="96"/>
      <c r="L101" s="24"/>
      <c r="M101" s="30"/>
      <c r="N101" s="24"/>
      <c r="O101" s="24"/>
      <c r="P101" s="24"/>
      <c r="Q101" s="1"/>
      <c r="R101" s="1"/>
      <c r="S101" s="1"/>
      <c r="T101" s="1"/>
      <c r="U101" s="1"/>
      <c r="V101" s="1"/>
      <c r="W101" s="1"/>
      <c r="X101" s="1"/>
      <c r="Y101" s="3"/>
      <c r="Z101" s="1"/>
      <c r="AA101" s="1"/>
      <c r="AB101" s="1"/>
      <c r="AC101" s="1"/>
      <c r="AD101" s="1"/>
      <c r="AE101" s="6"/>
      <c r="AF101" s="9"/>
      <c r="AG101" s="1"/>
      <c r="AH101" s="1"/>
      <c r="AO101" s="1"/>
    </row>
    <row r="102" spans="2:41" ht="12.75">
      <c r="B102" s="3" t="s">
        <v>19</v>
      </c>
      <c r="C102" s="3" t="s">
        <v>20</v>
      </c>
      <c r="D102" s="24"/>
      <c r="E102" s="21"/>
      <c r="F102" s="24"/>
      <c r="G102" s="24"/>
      <c r="H102" s="28"/>
      <c r="I102" s="13"/>
      <c r="J102" s="28"/>
      <c r="K102" s="96"/>
      <c r="L102" s="1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"/>
      <c r="Z102" s="1"/>
      <c r="AA102" s="1"/>
      <c r="AB102" s="1"/>
      <c r="AC102" s="1"/>
      <c r="AD102" s="1"/>
      <c r="AE102" s="6"/>
      <c r="AF102" s="9"/>
      <c r="AG102" s="1"/>
      <c r="AH102" s="1"/>
      <c r="AO102" s="1"/>
    </row>
    <row r="103" spans="1:41" ht="12.75">
      <c r="A103" s="2">
        <v>61</v>
      </c>
      <c r="B103" s="7">
        <v>41828.916666666664</v>
      </c>
      <c r="C103" s="4" t="s">
        <v>45</v>
      </c>
      <c r="D103" s="129" t="str">
        <f>M96</f>
        <v>T4M1</v>
      </c>
      <c r="E103" s="30" t="s">
        <v>22</v>
      </c>
      <c r="F103" s="110" t="str">
        <f>M97</f>
        <v>T1M7</v>
      </c>
      <c r="G103" s="24"/>
      <c r="H103" s="78">
        <f ca="1">IF($B$117="",1,IF(OR(J103&lt;1,INT(RAND()*10&lt;6)),J103+1,J103-1))</f>
        <v>1</v>
      </c>
      <c r="I103" s="28" t="s">
        <v>23</v>
      </c>
      <c r="J103" s="116">
        <f ca="1">IF($B$117="",0,INT(RAND()*5)+INT(RAND()*3)*INT(RAND()*2))</f>
        <v>0</v>
      </c>
      <c r="K103" s="9" t="s">
        <v>24</v>
      </c>
      <c r="L103" s="1"/>
      <c r="M103" s="130" t="str">
        <f t="shared" si="11"/>
        <v>T4M1</v>
      </c>
      <c r="N103" s="1" t="s">
        <v>74</v>
      </c>
      <c r="O103" s="1" t="s">
        <v>73</v>
      </c>
      <c r="P103" s="1" t="s">
        <v>78</v>
      </c>
      <c r="Q103" s="1"/>
      <c r="R103" s="1"/>
      <c r="S103" s="1"/>
      <c r="T103" s="1"/>
      <c r="U103" s="1"/>
      <c r="V103" s="1"/>
      <c r="W103" s="1"/>
      <c r="X103" s="1"/>
      <c r="Y103" s="3"/>
      <c r="Z103" s="1"/>
      <c r="AA103" s="1"/>
      <c r="AB103" s="1"/>
      <c r="AC103" s="1"/>
      <c r="AD103" s="1"/>
      <c r="AE103" s="6"/>
      <c r="AF103" s="9"/>
      <c r="AG103" s="1"/>
      <c r="AH103" s="1"/>
      <c r="AO103" s="1"/>
    </row>
    <row r="104" spans="1:41" ht="12.75">
      <c r="A104" s="2">
        <v>62</v>
      </c>
      <c r="B104" s="7">
        <v>41829.916666666664</v>
      </c>
      <c r="C104" s="4" t="s">
        <v>21</v>
      </c>
      <c r="D104" s="26" t="str">
        <f>M98</f>
        <v>T3M1</v>
      </c>
      <c r="E104" s="30" t="s">
        <v>22</v>
      </c>
      <c r="F104" s="111" t="str">
        <f>M99</f>
        <v>T4M6</v>
      </c>
      <c r="G104" s="24"/>
      <c r="H104" s="69">
        <f ca="1">IF($B$117="",1,IF(OR(J104&lt;1,INT(RAND()*10&lt;6)),J104+1,J104-1))</f>
        <v>3</v>
      </c>
      <c r="I104" s="28" t="s">
        <v>23</v>
      </c>
      <c r="J104" s="70">
        <f ca="1">IF($B$117="",0,INT(RAND()*5)+INT(RAND()*3)*INT(RAND()*2))</f>
        <v>4</v>
      </c>
      <c r="K104" s="9" t="s">
        <v>24</v>
      </c>
      <c r="L104" s="1"/>
      <c r="M104" s="130" t="str">
        <f t="shared" si="11"/>
        <v>T4M6</v>
      </c>
      <c r="N104" s="1" t="s">
        <v>76</v>
      </c>
      <c r="O104" s="1" t="s">
        <v>75</v>
      </c>
      <c r="P104" s="1" t="s">
        <v>79</v>
      </c>
      <c r="Q104" s="1"/>
      <c r="R104" s="1"/>
      <c r="S104" s="1"/>
      <c r="T104" s="1"/>
      <c r="U104" s="1"/>
      <c r="V104" s="1"/>
      <c r="W104" s="1"/>
      <c r="X104" s="1"/>
      <c r="Y104" s="3"/>
      <c r="Z104" s="1"/>
      <c r="AA104" s="1"/>
      <c r="AB104" s="1"/>
      <c r="AC104" s="1"/>
      <c r="AD104" s="1"/>
      <c r="AE104" s="6"/>
      <c r="AF104" s="9"/>
      <c r="AG104" s="1"/>
      <c r="AH104" s="1"/>
      <c r="AO104" s="1"/>
    </row>
    <row r="105" spans="2:41" ht="12.75">
      <c r="B105" s="1"/>
      <c r="C105" s="3"/>
      <c r="D105" s="24"/>
      <c r="E105" s="21"/>
      <c r="F105" s="24"/>
      <c r="G105" s="24"/>
      <c r="H105" s="28"/>
      <c r="I105" s="13"/>
      <c r="J105" s="28"/>
      <c r="K105" s="96"/>
      <c r="L105" s="1"/>
      <c r="M105" s="112" t="str">
        <f>IF(D103=M103,F103,D103)</f>
        <v>T1M7</v>
      </c>
      <c r="N105" s="1"/>
      <c r="O105" s="1"/>
      <c r="P105" s="1" t="s">
        <v>80</v>
      </c>
      <c r="Q105" s="1"/>
      <c r="R105" s="1"/>
      <c r="S105" s="1"/>
      <c r="T105" s="1"/>
      <c r="U105" s="1"/>
      <c r="V105" s="1"/>
      <c r="W105" s="1"/>
      <c r="X105" s="1"/>
      <c r="Y105" s="3"/>
      <c r="Z105" s="1"/>
      <c r="AA105" s="1"/>
      <c r="AB105" s="1"/>
      <c r="AC105" s="1"/>
      <c r="AD105" s="1"/>
      <c r="AE105" s="6"/>
      <c r="AF105" s="9"/>
      <c r="AG105" s="1"/>
      <c r="AH105" s="1"/>
      <c r="AO105" s="1"/>
    </row>
    <row r="106" spans="2:32" ht="12.75">
      <c r="B106" s="113" t="s">
        <v>81</v>
      </c>
      <c r="C106" s="3"/>
      <c r="D106" s="12"/>
      <c r="E106" s="23"/>
      <c r="F106" s="12"/>
      <c r="G106" s="12"/>
      <c r="H106" s="34"/>
      <c r="J106" s="34"/>
      <c r="K106" s="96"/>
      <c r="M106" s="112" t="str">
        <f>IF(D104=M104,F104,D104)</f>
        <v>T3M1</v>
      </c>
      <c r="P106" s="1" t="s">
        <v>82</v>
      </c>
      <c r="AE106" s="3"/>
      <c r="AF106" s="10"/>
    </row>
    <row r="107" spans="2:41" ht="12.75">
      <c r="B107" s="3" t="s">
        <v>19</v>
      </c>
      <c r="C107" s="3" t="s">
        <v>20</v>
      </c>
      <c r="D107" s="12"/>
      <c r="E107" s="23"/>
      <c r="F107" s="12"/>
      <c r="G107" s="12"/>
      <c r="H107" s="34"/>
      <c r="J107" s="124"/>
      <c r="K107" s="96"/>
      <c r="M107" s="2"/>
      <c r="P107" s="1"/>
      <c r="Q107" s="1"/>
      <c r="R107" s="1"/>
      <c r="S107" s="1"/>
      <c r="T107" s="1"/>
      <c r="U107" s="1"/>
      <c r="V107" s="1"/>
      <c r="W107" s="1"/>
      <c r="AE107" s="1"/>
      <c r="AF107" s="9"/>
      <c r="AG107" s="1"/>
      <c r="AH107" s="1"/>
      <c r="AO107" s="1"/>
    </row>
    <row r="108" spans="1:41" ht="12.75">
      <c r="A108" s="2">
        <v>63</v>
      </c>
      <c r="B108" s="7">
        <v>41832.916666666664</v>
      </c>
      <c r="C108" s="4" t="s">
        <v>28</v>
      </c>
      <c r="D108" s="32" t="str">
        <f>M105</f>
        <v>T1M7</v>
      </c>
      <c r="E108" s="30" t="s">
        <v>22</v>
      </c>
      <c r="F108" s="32" t="str">
        <f>M106</f>
        <v>T3M1</v>
      </c>
      <c r="G108" s="24"/>
      <c r="H108" s="69">
        <f ca="1">IF($B$117="",1,IF(OR(J108&lt;1,INT(RAND()*10&lt;6)),J108+1,J108-1))</f>
        <v>1</v>
      </c>
      <c r="I108" s="28" t="s">
        <v>23</v>
      </c>
      <c r="J108" s="70">
        <f ca="1">IF($B$117="",0,INT(RAND()*5)+INT(RAND()*3)*INT(RAND()*2))</f>
        <v>0</v>
      </c>
      <c r="K108" s="9" t="s">
        <v>24</v>
      </c>
      <c r="L108" s="1"/>
      <c r="M108" s="3" t="str">
        <f>IF(J108="","",IF(J108=H108,"falsch!!! K.Remis",IF(H108&gt;J108,D108,F108)))</f>
        <v>T1M7</v>
      </c>
      <c r="N108" s="1" t="str">
        <f>P105</f>
        <v>HF1</v>
      </c>
      <c r="O108" s="1" t="str">
        <f>P106</f>
        <v>HF2</v>
      </c>
      <c r="Q108" s="1"/>
      <c r="R108" s="1"/>
      <c r="S108" s="1"/>
      <c r="T108" s="1"/>
      <c r="U108" s="1"/>
      <c r="V108" s="1"/>
      <c r="W108" s="1"/>
      <c r="AE108" s="1"/>
      <c r="AF108" s="9"/>
      <c r="AG108" s="1"/>
      <c r="AH108" s="1"/>
      <c r="AO108" s="1"/>
    </row>
    <row r="109" spans="4:41" ht="12.75">
      <c r="D109" s="12"/>
      <c r="E109" s="23"/>
      <c r="F109" s="12"/>
      <c r="G109" s="12"/>
      <c r="H109" s="34"/>
      <c r="J109" s="34"/>
      <c r="K109" s="96"/>
      <c r="M109" s="2"/>
      <c r="Q109" s="1"/>
      <c r="R109" s="1"/>
      <c r="S109" s="1"/>
      <c r="T109" s="1"/>
      <c r="U109" s="1"/>
      <c r="V109" s="1"/>
      <c r="W109" s="1"/>
      <c r="AE109" s="1"/>
      <c r="AF109" s="9"/>
      <c r="AG109" s="1"/>
      <c r="AH109" s="1"/>
      <c r="AO109" s="1"/>
    </row>
    <row r="110" spans="2:32" ht="12.75">
      <c r="B110" s="113" t="s">
        <v>83</v>
      </c>
      <c r="C110" s="3"/>
      <c r="D110" s="12"/>
      <c r="E110" s="23"/>
      <c r="F110" s="12"/>
      <c r="G110" s="12"/>
      <c r="H110" s="34"/>
      <c r="J110" s="34"/>
      <c r="K110" s="96"/>
      <c r="M110" s="2"/>
      <c r="P110" s="1"/>
      <c r="AE110" s="3"/>
      <c r="AF110" s="10"/>
    </row>
    <row r="111" spans="2:41" ht="12.75">
      <c r="B111" s="3" t="s">
        <v>19</v>
      </c>
      <c r="C111" s="3" t="s">
        <v>20</v>
      </c>
      <c r="D111" s="12"/>
      <c r="E111" s="23"/>
      <c r="F111" s="12"/>
      <c r="G111" s="12"/>
      <c r="H111" s="34"/>
      <c r="J111" s="124"/>
      <c r="K111" s="96"/>
      <c r="M111" s="2"/>
      <c r="P111" s="1"/>
      <c r="Q111" s="1"/>
      <c r="R111" s="1"/>
      <c r="S111" s="1"/>
      <c r="T111" s="1"/>
      <c r="U111" s="1"/>
      <c r="V111" s="1"/>
      <c r="W111" s="1"/>
      <c r="AE111" s="1"/>
      <c r="AF111" s="9"/>
      <c r="AG111" s="1"/>
      <c r="AH111" s="1"/>
      <c r="AO111" s="1"/>
    </row>
    <row r="112" spans="1:41" ht="12.75">
      <c r="A112" s="2">
        <v>64</v>
      </c>
      <c r="B112" s="7">
        <v>41833.875</v>
      </c>
      <c r="C112" s="4" t="s">
        <v>39</v>
      </c>
      <c r="D112" s="83" t="str">
        <f>M103</f>
        <v>T4M1</v>
      </c>
      <c r="E112" s="30" t="s">
        <v>22</v>
      </c>
      <c r="F112" s="83" t="str">
        <f>M104</f>
        <v>T4M6</v>
      </c>
      <c r="G112" s="24"/>
      <c r="H112" s="69">
        <f ca="1">IF($B$117="",1,IF(OR(J112&lt;1,INT(RAND()*10&lt;6)),J112+1,J112-1))</f>
        <v>1</v>
      </c>
      <c r="I112" s="28" t="s">
        <v>23</v>
      </c>
      <c r="J112" s="70">
        <f ca="1">IF($B$117="",0,INT(RAND()*5)+INT(RAND()*3)*INT(RAND()*2))</f>
        <v>0</v>
      </c>
      <c r="K112" s="9" t="s">
        <v>24</v>
      </c>
      <c r="L112" s="1"/>
      <c r="M112" s="115" t="str">
        <f>IF(J112="","",IF(J112=H112,"falsch!!! K.Remis",IF(H112&gt;J112,D112,F112)))</f>
        <v>T4M1</v>
      </c>
      <c r="N112" s="1" t="str">
        <f>P103</f>
        <v>F1</v>
      </c>
      <c r="O112" s="1" t="str">
        <f>P104</f>
        <v>F2</v>
      </c>
      <c r="Q112" s="1"/>
      <c r="R112" s="1"/>
      <c r="S112" s="1"/>
      <c r="T112" s="1"/>
      <c r="U112" s="1"/>
      <c r="V112" s="1"/>
      <c r="W112" s="1"/>
      <c r="AE112" s="1"/>
      <c r="AF112" s="9"/>
      <c r="AG112" s="1"/>
      <c r="AH112" s="1"/>
      <c r="AO112" s="1"/>
    </row>
    <row r="113" spans="2:41" ht="12.75">
      <c r="B113" s="7"/>
      <c r="C113" s="4"/>
      <c r="D113" s="12"/>
      <c r="E113" s="12"/>
      <c r="F113" s="12"/>
      <c r="G113" s="24"/>
      <c r="H113" s="122"/>
      <c r="I113" s="28"/>
      <c r="J113" s="122"/>
      <c r="K113" s="96"/>
      <c r="L113" s="1"/>
      <c r="M113" s="115"/>
      <c r="N113" s="1"/>
      <c r="O113" s="1"/>
      <c r="Q113" s="1"/>
      <c r="R113" s="1"/>
      <c r="S113" s="1"/>
      <c r="T113" s="1"/>
      <c r="U113" s="1"/>
      <c r="V113" s="1"/>
      <c r="W113" s="1"/>
      <c r="AE113" s="1"/>
      <c r="AF113" s="9"/>
      <c r="AG113" s="1"/>
      <c r="AH113" s="1"/>
      <c r="AO113" s="1"/>
    </row>
    <row r="114" spans="2:31" ht="12.75">
      <c r="B114" s="1"/>
      <c r="C114" s="3"/>
      <c r="D114" s="1"/>
      <c r="E114" s="1"/>
      <c r="F114" s="1"/>
      <c r="G114" s="1"/>
      <c r="H114" s="13"/>
      <c r="I114" s="14"/>
      <c r="J114" s="13"/>
      <c r="L114" s="1"/>
      <c r="N114" s="1"/>
      <c r="O114" s="1"/>
      <c r="P114" s="1"/>
      <c r="Q114" s="1"/>
      <c r="R114" s="1"/>
      <c r="S114" s="1"/>
      <c r="T114" s="1"/>
      <c r="U114" s="1"/>
      <c r="V114" s="1"/>
      <c r="X114" s="1"/>
      <c r="Y114" s="3"/>
      <c r="Z114" s="1"/>
      <c r="AA114" s="1"/>
      <c r="AB114" s="1"/>
      <c r="AC114" s="1"/>
      <c r="AE114" s="2"/>
    </row>
    <row r="115" spans="2:31" ht="13.5" thickBot="1">
      <c r="B115" s="139"/>
      <c r="C115" s="3"/>
      <c r="D115" s="3"/>
      <c r="E115" s="3"/>
      <c r="F115" s="3"/>
      <c r="H115" s="142"/>
      <c r="AE115" s="2"/>
    </row>
    <row r="116" spans="2:30" ht="14.25" thickBot="1" thickTop="1">
      <c r="B116" s="16" t="s">
        <v>24</v>
      </c>
      <c r="C116" s="1" t="s">
        <v>85</v>
      </c>
      <c r="D116" s="3"/>
      <c r="E116" s="3"/>
      <c r="F116" s="3"/>
      <c r="G116" s="136"/>
      <c r="H116" s="143"/>
      <c r="AD116" s="3"/>
    </row>
    <row r="117" spans="2:31" ht="14.25" thickBot="1" thickTop="1">
      <c r="B117" s="16" t="s">
        <v>146</v>
      </c>
      <c r="C117" s="1" t="s">
        <v>148</v>
      </c>
      <c r="E117" s="3"/>
      <c r="F117" s="3"/>
      <c r="AD117" s="3"/>
      <c r="AE117" s="2"/>
    </row>
    <row r="118" spans="1:31" ht="14.25" thickBot="1" thickTop="1">
      <c r="A118" s="136"/>
      <c r="B118" s="138">
        <f ca="1">IF($B$117="",1,INT(RAND()*5)+INT(RAND()*3)*INT(RAND()*2))</f>
        <v>1</v>
      </c>
      <c r="C118" s="1" t="s">
        <v>84</v>
      </c>
      <c r="E118" s="3"/>
      <c r="F118" s="3"/>
      <c r="AD118" s="3"/>
      <c r="AE118" s="2"/>
    </row>
    <row r="119" spans="2:32" s="1" customFormat="1" ht="14.25" thickBot="1" thickTop="1">
      <c r="B119" s="137"/>
      <c r="C119" s="1" t="s">
        <v>147</v>
      </c>
      <c r="D119" s="1" t="s">
        <v>2</v>
      </c>
      <c r="H119" s="14"/>
      <c r="I119" s="14"/>
      <c r="J119" s="14"/>
      <c r="K119" s="9"/>
      <c r="M119" s="11"/>
      <c r="AF119" s="2"/>
    </row>
    <row r="120" ht="13.5" thickTop="1"/>
    <row r="123" spans="2:32" s="19" customFormat="1" ht="12.75">
      <c r="B123" s="17" t="s">
        <v>86</v>
      </c>
      <c r="C123" s="21" t="s">
        <v>8</v>
      </c>
      <c r="D123" s="22" t="s">
        <v>87</v>
      </c>
      <c r="E123" s="23"/>
      <c r="F123" s="21" t="s">
        <v>4</v>
      </c>
      <c r="G123" s="18"/>
      <c r="H123" s="18"/>
      <c r="I123" s="18"/>
      <c r="J123" s="18"/>
      <c r="K123" s="18"/>
      <c r="M123" s="94" t="s">
        <v>88</v>
      </c>
      <c r="P123" s="18"/>
      <c r="Q123" s="18"/>
      <c r="R123" s="18"/>
      <c r="S123" s="18"/>
      <c r="T123" s="20"/>
      <c r="U123" s="18"/>
      <c r="AD123" s="2"/>
      <c r="AE123" s="10"/>
      <c r="AF123" s="2"/>
    </row>
    <row r="124" spans="2:21" ht="12.75">
      <c r="B124" s="2" t="str">
        <f>VLOOKUP(1,C$124:D$131,2,FALSE)</f>
        <v>T1M1</v>
      </c>
      <c r="C124" s="1">
        <f aca="true" t="shared" si="12" ref="C124:C131">RANK(F124,$F$124:$F$131)</f>
        <v>1</v>
      </c>
      <c r="D124" s="3" t="str">
        <f>IF(B$119="","T1M1",M124)</f>
        <v>T1M1</v>
      </c>
      <c r="E124" s="2">
        <v>8</v>
      </c>
      <c r="F124" s="8">
        <f>IF(B$119="",8,1000000)</f>
        <v>8</v>
      </c>
      <c r="H124" s="1"/>
      <c r="I124" s="1"/>
      <c r="J124" s="1"/>
      <c r="K124" s="1"/>
      <c r="M124" s="11" t="s">
        <v>89</v>
      </c>
      <c r="P124" s="1"/>
      <c r="Q124" s="1"/>
      <c r="R124" s="1"/>
      <c r="S124" s="6"/>
      <c r="T124" s="1"/>
      <c r="U124" s="1"/>
    </row>
    <row r="125" spans="2:21" ht="12.75">
      <c r="B125" s="2" t="str">
        <f>VLOOKUP(2,C$124:D$131,2,FALSE)</f>
        <v>T1M2</v>
      </c>
      <c r="C125" s="1">
        <f t="shared" si="12"/>
        <v>2</v>
      </c>
      <c r="D125" s="3" t="str">
        <f>IF(B$119="","T1M2",M125)</f>
        <v>T1M2</v>
      </c>
      <c r="E125" s="2">
        <v>7</v>
      </c>
      <c r="F125" s="8">
        <f ca="1">IF(B$119="",7,INT(RAND()*1000000))</f>
        <v>7</v>
      </c>
      <c r="H125" s="1"/>
      <c r="I125" s="1"/>
      <c r="J125" s="1"/>
      <c r="K125" s="1"/>
      <c r="M125" s="11" t="s">
        <v>90</v>
      </c>
      <c r="P125" s="1"/>
      <c r="Q125" s="1"/>
      <c r="R125" s="1"/>
      <c r="S125" s="6"/>
      <c r="T125" s="1"/>
      <c r="U125" s="1"/>
    </row>
    <row r="126" spans="2:21" ht="12.75">
      <c r="B126" s="2" t="str">
        <f>VLOOKUP(3,C$124:D$131,2,FALSE)</f>
        <v>T1M3</v>
      </c>
      <c r="C126" s="1">
        <f t="shared" si="12"/>
        <v>3</v>
      </c>
      <c r="D126" s="3" t="str">
        <f>IF(B$119="","T1M3",M126)</f>
        <v>T1M3</v>
      </c>
      <c r="E126" s="2">
        <v>6</v>
      </c>
      <c r="F126" s="8">
        <f ca="1">IF(B$119="",6,INT(RAND()*1000000))</f>
        <v>6</v>
      </c>
      <c r="H126" s="1"/>
      <c r="I126" s="1"/>
      <c r="J126" s="1"/>
      <c r="K126" s="1"/>
      <c r="M126" s="11" t="s">
        <v>91</v>
      </c>
      <c r="P126" s="1"/>
      <c r="Q126" s="1"/>
      <c r="R126" s="1"/>
      <c r="S126" s="6"/>
      <c r="T126" s="1"/>
      <c r="U126" s="1"/>
    </row>
    <row r="127" spans="2:21" ht="12.75">
      <c r="B127" s="2" t="str">
        <f>VLOOKUP(4,C$124:D$131,2,FALSE)</f>
        <v>T1M4</v>
      </c>
      <c r="C127" s="1">
        <f t="shared" si="12"/>
        <v>4</v>
      </c>
      <c r="D127" s="3" t="str">
        <f>IF(B$119="","T1M4",M127)</f>
        <v>T1M4</v>
      </c>
      <c r="E127" s="2">
        <v>5</v>
      </c>
      <c r="F127" s="8">
        <f ca="1">IF(B$119="",5,INT(RAND()*1000000))</f>
        <v>5</v>
      </c>
      <c r="H127" s="1"/>
      <c r="I127" s="1"/>
      <c r="J127" s="1"/>
      <c r="K127" s="1"/>
      <c r="M127" s="11" t="s">
        <v>92</v>
      </c>
      <c r="P127" s="1"/>
      <c r="Q127" s="1"/>
      <c r="R127" s="1"/>
      <c r="S127" s="6"/>
      <c r="T127" s="1"/>
      <c r="U127" s="1"/>
    </row>
    <row r="128" spans="2:21" ht="12.75">
      <c r="B128" s="2" t="str">
        <f>VLOOKUP(5,C$124:D$131,2,FALSE)</f>
        <v>T1M5</v>
      </c>
      <c r="C128" s="1">
        <f t="shared" si="12"/>
        <v>5</v>
      </c>
      <c r="D128" s="3" t="str">
        <f>IF(B$119="","T1M5",M128)</f>
        <v>T1M5</v>
      </c>
      <c r="E128" s="2">
        <v>4</v>
      </c>
      <c r="F128" s="8">
        <f ca="1">IF(B$119="",4,INT(RAND()*1000000))</f>
        <v>4</v>
      </c>
      <c r="H128" s="1"/>
      <c r="I128" s="1"/>
      <c r="J128" s="1"/>
      <c r="K128" s="1"/>
      <c r="M128" s="11" t="s">
        <v>93</v>
      </c>
      <c r="P128" s="1"/>
      <c r="Q128" s="1"/>
      <c r="R128" s="1"/>
      <c r="S128" s="6"/>
      <c r="T128" s="1"/>
      <c r="U128" s="1"/>
    </row>
    <row r="129" spans="2:21" ht="12.75">
      <c r="B129" s="2" t="str">
        <f>VLOOKUP(6,C$124:D$131,2,FALSE)</f>
        <v>T1M6</v>
      </c>
      <c r="C129" s="1">
        <f t="shared" si="12"/>
        <v>6</v>
      </c>
      <c r="D129" s="3" t="str">
        <f>IF(B$119="","T1M6",M129)</f>
        <v>T1M6</v>
      </c>
      <c r="E129" s="2">
        <v>3</v>
      </c>
      <c r="F129" s="8">
        <f ca="1">IF(B$119="",3,INT(RAND()*1000000))</f>
        <v>3</v>
      </c>
      <c r="H129" s="1"/>
      <c r="I129" s="1"/>
      <c r="J129" s="1"/>
      <c r="K129" s="1"/>
      <c r="M129" s="11" t="s">
        <v>94</v>
      </c>
      <c r="P129" s="1"/>
      <c r="Q129" s="1"/>
      <c r="R129" s="1"/>
      <c r="S129" s="6"/>
      <c r="T129" s="1"/>
      <c r="U129" s="1"/>
    </row>
    <row r="130" spans="2:21" ht="12.75">
      <c r="B130" s="2" t="str">
        <f>VLOOKUP(7,C$124:D$131,2,FALSE)</f>
        <v>T1M7</v>
      </c>
      <c r="C130" s="1">
        <f t="shared" si="12"/>
        <v>7</v>
      </c>
      <c r="D130" s="3" t="str">
        <f>IF(B$119="","T1M7",M130)</f>
        <v>T1M7</v>
      </c>
      <c r="E130" s="2">
        <v>2</v>
      </c>
      <c r="F130" s="8">
        <f ca="1">IF(B$119="",2,INT(RAND()*1000000))</f>
        <v>2</v>
      </c>
      <c r="H130" s="1"/>
      <c r="I130" s="1"/>
      <c r="J130" s="1"/>
      <c r="K130" s="1"/>
      <c r="M130" s="11" t="s">
        <v>95</v>
      </c>
      <c r="P130" s="1"/>
      <c r="Q130" s="1"/>
      <c r="R130" s="1"/>
      <c r="S130" s="6"/>
      <c r="T130" s="1"/>
      <c r="U130" s="1"/>
    </row>
    <row r="131" spans="2:21" ht="12.75">
      <c r="B131" s="2" t="str">
        <f>VLOOKUP(8,C$124:D$131,2,FALSE)</f>
        <v>T1M8</v>
      </c>
      <c r="C131" s="1">
        <f t="shared" si="12"/>
        <v>8</v>
      </c>
      <c r="D131" s="3" t="str">
        <f>IF(B$119="","T1M8",M131)</f>
        <v>T1M8</v>
      </c>
      <c r="E131" s="2">
        <v>1</v>
      </c>
      <c r="F131" s="8">
        <f ca="1">IF(B$119="",1,INT(RAND()*1000000))</f>
        <v>1</v>
      </c>
      <c r="H131" s="1"/>
      <c r="I131" s="1"/>
      <c r="J131" s="1"/>
      <c r="K131" s="1"/>
      <c r="M131" s="11" t="s">
        <v>96</v>
      </c>
      <c r="P131" s="1"/>
      <c r="Q131" s="1"/>
      <c r="R131" s="1"/>
      <c r="S131" s="6"/>
      <c r="T131" s="1"/>
      <c r="U131" s="1"/>
    </row>
    <row r="132" spans="3:21" ht="12.75">
      <c r="C132" s="1"/>
      <c r="D132" s="3"/>
      <c r="F132" s="8"/>
      <c r="H132" s="1"/>
      <c r="I132" s="1"/>
      <c r="J132" s="1"/>
      <c r="K132" s="1"/>
      <c r="P132" s="1"/>
      <c r="Q132" s="1"/>
      <c r="R132" s="1"/>
      <c r="S132" s="6"/>
      <c r="T132" s="1"/>
      <c r="U132" s="1"/>
    </row>
    <row r="133" spans="2:13" ht="12.75">
      <c r="B133" s="17" t="s">
        <v>97</v>
      </c>
      <c r="C133" s="21" t="s">
        <v>8</v>
      </c>
      <c r="D133" s="22" t="s">
        <v>87</v>
      </c>
      <c r="E133" s="23"/>
      <c r="F133" s="21" t="s">
        <v>4</v>
      </c>
      <c r="M133" s="94" t="s">
        <v>88</v>
      </c>
    </row>
    <row r="134" spans="2:32" s="19" customFormat="1" ht="12.75">
      <c r="B134" s="2" t="str">
        <f>VLOOKUP(1,C$134:D$141,2,FALSE)</f>
        <v>T2M1</v>
      </c>
      <c r="C134" s="1">
        <f aca="true" t="shared" si="13" ref="C134:C141">RANK(F134,$F$134:$F$141)</f>
        <v>1</v>
      </c>
      <c r="D134" s="3" t="str">
        <f>IF(B$119="","T2M1",M134)</f>
        <v>T2M1</v>
      </c>
      <c r="E134" s="2">
        <v>8</v>
      </c>
      <c r="F134" s="8">
        <f ca="1">IF(B$119="",8,INT(RAND()*1000000))</f>
        <v>8</v>
      </c>
      <c r="G134" s="18"/>
      <c r="H134" s="18"/>
      <c r="I134" s="18"/>
      <c r="J134" s="18"/>
      <c r="K134" s="18"/>
      <c r="M134" s="95" t="s">
        <v>98</v>
      </c>
      <c r="P134" s="18"/>
      <c r="Q134" s="18"/>
      <c r="R134" s="18"/>
      <c r="S134" s="18"/>
      <c r="T134" s="20"/>
      <c r="U134" s="18"/>
      <c r="AD134" s="2"/>
      <c r="AE134" s="10"/>
      <c r="AF134" s="2"/>
    </row>
    <row r="135" spans="2:21" ht="12.75">
      <c r="B135" s="2" t="str">
        <f>VLOOKUP(2,C$134:D$141,2,FALSE)</f>
        <v>T2M2</v>
      </c>
      <c r="C135" s="1">
        <f t="shared" si="13"/>
        <v>2</v>
      </c>
      <c r="D135" s="3" t="str">
        <f>IF(B$119="","T2M2",M135)</f>
        <v>T2M2</v>
      </c>
      <c r="E135" s="2">
        <v>7</v>
      </c>
      <c r="F135" s="8">
        <f ca="1">IF(B$119="",7,INT(RAND()*1000000))</f>
        <v>7</v>
      </c>
      <c r="H135" s="1"/>
      <c r="I135" s="1"/>
      <c r="J135" s="1"/>
      <c r="K135" s="1"/>
      <c r="M135" s="11" t="s">
        <v>99</v>
      </c>
      <c r="P135" s="1"/>
      <c r="Q135" s="1"/>
      <c r="R135" s="1"/>
      <c r="S135" s="6"/>
      <c r="T135" s="1"/>
      <c r="U135" s="1"/>
    </row>
    <row r="136" spans="2:21" ht="12.75">
      <c r="B136" s="2" t="str">
        <f>VLOOKUP(3,C$134:D$141,2,FALSE)</f>
        <v>T2M3</v>
      </c>
      <c r="C136" s="1">
        <f t="shared" si="13"/>
        <v>3</v>
      </c>
      <c r="D136" s="3" t="str">
        <f>IF(B$119="","T2M3",M136)</f>
        <v>T2M3</v>
      </c>
      <c r="E136" s="2">
        <v>6</v>
      </c>
      <c r="F136" s="8">
        <f ca="1">IF(B$119="",6,INT(RAND()*1000000))</f>
        <v>6</v>
      </c>
      <c r="H136" s="1"/>
      <c r="I136" s="1"/>
      <c r="J136" s="1"/>
      <c r="K136" s="1"/>
      <c r="M136" s="11" t="s">
        <v>100</v>
      </c>
      <c r="P136" s="1"/>
      <c r="Q136" s="1"/>
      <c r="R136" s="1"/>
      <c r="S136" s="6"/>
      <c r="T136" s="1"/>
      <c r="U136" s="1"/>
    </row>
    <row r="137" spans="2:21" ht="12.75">
      <c r="B137" s="2" t="str">
        <f>VLOOKUP(4,C$134:D$141,2,FALSE)</f>
        <v>T2M4</v>
      </c>
      <c r="C137" s="1">
        <f t="shared" si="13"/>
        <v>4</v>
      </c>
      <c r="D137" s="3" t="str">
        <f>IF(B$119="","T2M4",M137)</f>
        <v>T2M4</v>
      </c>
      <c r="E137" s="2">
        <v>5</v>
      </c>
      <c r="F137" s="8">
        <f ca="1">IF(B$119="",5,INT(RAND()*1000000))</f>
        <v>5</v>
      </c>
      <c r="H137" s="1"/>
      <c r="I137" s="1"/>
      <c r="J137" s="1"/>
      <c r="K137" s="1"/>
      <c r="M137" s="11" t="s">
        <v>101</v>
      </c>
      <c r="P137" s="1"/>
      <c r="Q137" s="1"/>
      <c r="R137" s="1"/>
      <c r="S137" s="6"/>
      <c r="T137" s="1"/>
      <c r="U137" s="1"/>
    </row>
    <row r="138" spans="2:21" ht="12.75">
      <c r="B138" s="2" t="str">
        <f>VLOOKUP(5,C$134:D$141,2,FALSE)</f>
        <v>T2M5</v>
      </c>
      <c r="C138" s="1">
        <f t="shared" si="13"/>
        <v>5</v>
      </c>
      <c r="D138" s="3" t="str">
        <f>IF(B$119="","T2M5",M138)</f>
        <v>T2M5</v>
      </c>
      <c r="E138" s="2">
        <v>4</v>
      </c>
      <c r="F138" s="8">
        <f ca="1">IF(B$119="",4,INT(RAND()*1000000))</f>
        <v>4</v>
      </c>
      <c r="H138" s="1"/>
      <c r="I138" s="1"/>
      <c r="J138" s="1"/>
      <c r="K138" s="1"/>
      <c r="M138" s="11" t="s">
        <v>102</v>
      </c>
      <c r="P138" s="1"/>
      <c r="Q138" s="1"/>
      <c r="R138" s="1"/>
      <c r="S138" s="6"/>
      <c r="T138" s="1"/>
      <c r="U138" s="1"/>
    </row>
    <row r="139" spans="2:13" ht="12.75">
      <c r="B139" s="2" t="str">
        <f>VLOOKUP(6,C$134:D$141,2,FALSE)</f>
        <v>T2M6</v>
      </c>
      <c r="C139" s="1">
        <f t="shared" si="13"/>
        <v>6</v>
      </c>
      <c r="D139" s="3" t="str">
        <f>IF(B$119="","T2M6",M139)</f>
        <v>T2M6</v>
      </c>
      <c r="E139" s="2">
        <v>3</v>
      </c>
      <c r="F139" s="8">
        <f ca="1">IF(B$119="",3,INT(RAND()*1000000))</f>
        <v>3</v>
      </c>
      <c r="M139" s="11" t="s">
        <v>103</v>
      </c>
    </row>
    <row r="140" spans="2:32" s="19" customFormat="1" ht="12.75">
      <c r="B140" s="2" t="str">
        <f>VLOOKUP(7,C$134:D$141,2,FALSE)</f>
        <v>T2M7</v>
      </c>
      <c r="C140" s="1">
        <f t="shared" si="13"/>
        <v>7</v>
      </c>
      <c r="D140" s="3" t="str">
        <f>IF(B$119="","T2M7",M140)</f>
        <v>T2M7</v>
      </c>
      <c r="E140" s="2">
        <v>2</v>
      </c>
      <c r="F140" s="8">
        <f ca="1">IF(B$119="",2,INT(RAND()*1000000))</f>
        <v>2</v>
      </c>
      <c r="G140" s="18"/>
      <c r="H140" s="18"/>
      <c r="I140" s="18"/>
      <c r="J140" s="18"/>
      <c r="K140" s="18"/>
      <c r="M140" s="95" t="s">
        <v>104</v>
      </c>
      <c r="P140" s="18"/>
      <c r="Q140" s="18"/>
      <c r="R140" s="18"/>
      <c r="S140" s="18"/>
      <c r="T140" s="20"/>
      <c r="U140" s="18"/>
      <c r="AD140" s="2"/>
      <c r="AE140" s="10"/>
      <c r="AF140" s="2"/>
    </row>
    <row r="141" spans="2:21" ht="12.75">
      <c r="B141" s="2" t="str">
        <f>VLOOKUP(8,C$134:D$141,2,FALSE)</f>
        <v>T2M8</v>
      </c>
      <c r="C141" s="1">
        <f t="shared" si="13"/>
        <v>8</v>
      </c>
      <c r="D141" s="3" t="str">
        <f>IF(B$119="","T2M8",M141)</f>
        <v>T2M8</v>
      </c>
      <c r="E141" s="2">
        <v>1</v>
      </c>
      <c r="F141" s="8">
        <f ca="1">IF(B$119="",1,INT(RAND()*1000000))</f>
        <v>1</v>
      </c>
      <c r="H141" s="1"/>
      <c r="I141" s="1"/>
      <c r="J141" s="1"/>
      <c r="K141" s="1"/>
      <c r="M141" s="11" t="s">
        <v>105</v>
      </c>
      <c r="P141" s="1"/>
      <c r="Q141" s="1"/>
      <c r="R141" s="1"/>
      <c r="S141" s="6"/>
      <c r="T141" s="1"/>
      <c r="U141" s="1"/>
    </row>
    <row r="142" spans="3:21" ht="12.75">
      <c r="C142" s="1"/>
      <c r="D142" s="3"/>
      <c r="F142" s="8"/>
      <c r="H142" s="1"/>
      <c r="I142" s="1"/>
      <c r="J142" s="1"/>
      <c r="K142" s="1"/>
      <c r="P142" s="1"/>
      <c r="Q142" s="1"/>
      <c r="R142" s="1"/>
      <c r="S142" s="6"/>
      <c r="T142" s="1"/>
      <c r="U142" s="1"/>
    </row>
    <row r="143" spans="2:21" ht="12.75">
      <c r="B143" s="17" t="s">
        <v>106</v>
      </c>
      <c r="C143" s="21" t="s">
        <v>8</v>
      </c>
      <c r="D143" s="22" t="s">
        <v>87</v>
      </c>
      <c r="E143" s="23"/>
      <c r="F143" s="21" t="s">
        <v>4</v>
      </c>
      <c r="H143" s="1"/>
      <c r="I143" s="1"/>
      <c r="J143" s="1"/>
      <c r="K143" s="1"/>
      <c r="M143" s="94" t="s">
        <v>88</v>
      </c>
      <c r="P143" s="1"/>
      <c r="Q143" s="1"/>
      <c r="R143" s="1"/>
      <c r="S143" s="6"/>
      <c r="T143" s="1"/>
      <c r="U143" s="1"/>
    </row>
    <row r="144" spans="2:21" ht="12.75">
      <c r="B144" s="2" t="str">
        <f>VLOOKUP(1,C$144:D$151,2,FALSE)</f>
        <v>T3M1</v>
      </c>
      <c r="C144" s="1">
        <f aca="true" t="shared" si="14" ref="C144:C151">RANK(F144,$F$144:$F$151)</f>
        <v>1</v>
      </c>
      <c r="D144" s="3" t="str">
        <f>IF(B$119="","T3M1",M144)</f>
        <v>T3M1</v>
      </c>
      <c r="E144" s="2">
        <v>8</v>
      </c>
      <c r="F144" s="8">
        <f ca="1">IF(B$119="",8,INT(RAND()*1000000))</f>
        <v>8</v>
      </c>
      <c r="H144" s="1"/>
      <c r="I144" s="1"/>
      <c r="J144" s="1"/>
      <c r="K144" s="1"/>
      <c r="M144" s="11" t="s">
        <v>107</v>
      </c>
      <c r="P144" s="1"/>
      <c r="Q144" s="1"/>
      <c r="R144" s="1"/>
      <c r="S144" s="6"/>
      <c r="T144" s="1"/>
      <c r="U144" s="1"/>
    </row>
    <row r="145" spans="2:13" ht="12.75">
      <c r="B145" s="2" t="str">
        <f>VLOOKUP(2,C$144:D$151,2,FALSE)</f>
        <v>T3M2</v>
      </c>
      <c r="C145" s="1">
        <f t="shared" si="14"/>
        <v>2</v>
      </c>
      <c r="D145" s="3" t="str">
        <f>IF(B$119="","T3M2",M145)</f>
        <v>T3M2</v>
      </c>
      <c r="E145" s="2">
        <v>7</v>
      </c>
      <c r="F145" s="8">
        <f ca="1">IF(B$119="",7,INT(RAND()*1000000))</f>
        <v>7</v>
      </c>
      <c r="M145" s="11" t="s">
        <v>108</v>
      </c>
    </row>
    <row r="146" spans="2:32" s="19" customFormat="1" ht="12.75">
      <c r="B146" s="2" t="str">
        <f>VLOOKUP(3,C$144:D$151,2,FALSE)</f>
        <v>T3M3</v>
      </c>
      <c r="C146" s="1">
        <f t="shared" si="14"/>
        <v>3</v>
      </c>
      <c r="D146" s="3" t="str">
        <f>IF(B$119="","T3M3",M146)</f>
        <v>T3M3</v>
      </c>
      <c r="E146" s="2">
        <v>6</v>
      </c>
      <c r="F146" s="8">
        <f ca="1">IF(B$119="",6,INT(RAND()*1000000))</f>
        <v>6</v>
      </c>
      <c r="G146" s="18"/>
      <c r="H146" s="18"/>
      <c r="I146" s="18"/>
      <c r="J146" s="18"/>
      <c r="K146" s="18"/>
      <c r="M146" s="95" t="s">
        <v>109</v>
      </c>
      <c r="P146" s="18"/>
      <c r="Q146" s="18"/>
      <c r="R146" s="18"/>
      <c r="S146" s="18"/>
      <c r="T146" s="20"/>
      <c r="U146" s="18"/>
      <c r="AD146" s="2"/>
      <c r="AE146" s="10"/>
      <c r="AF146" s="2"/>
    </row>
    <row r="147" spans="2:21" ht="12.75">
      <c r="B147" s="2" t="str">
        <f>VLOOKUP(4,C$144:D$151,2,FALSE)</f>
        <v>T3M4</v>
      </c>
      <c r="C147" s="1">
        <f t="shared" si="14"/>
        <v>4</v>
      </c>
      <c r="D147" s="3" t="str">
        <f>IF(B$119="","T3M4",M147)</f>
        <v>T3M4</v>
      </c>
      <c r="E147" s="2">
        <v>5</v>
      </c>
      <c r="F147" s="8">
        <f ca="1">IF(B$119="",5,INT(RAND()*1000000))</f>
        <v>5</v>
      </c>
      <c r="H147" s="1"/>
      <c r="I147" s="1"/>
      <c r="J147" s="1"/>
      <c r="K147" s="1"/>
      <c r="M147" s="11" t="s">
        <v>110</v>
      </c>
      <c r="P147" s="1"/>
      <c r="Q147" s="1"/>
      <c r="R147" s="1"/>
      <c r="S147" s="6"/>
      <c r="T147" s="1"/>
      <c r="U147" s="1"/>
    </row>
    <row r="148" spans="2:21" ht="12.75">
      <c r="B148" s="2" t="str">
        <f>VLOOKUP(5,C$144:D$151,2,FALSE)</f>
        <v>T3M5</v>
      </c>
      <c r="C148" s="1">
        <f t="shared" si="14"/>
        <v>5</v>
      </c>
      <c r="D148" s="3" t="str">
        <f>IF(B$119="","T3M5",M148)</f>
        <v>T3M5</v>
      </c>
      <c r="E148" s="2">
        <v>4</v>
      </c>
      <c r="F148" s="8">
        <f ca="1">IF(B$119="",4,INT(RAND()*1000000))</f>
        <v>4</v>
      </c>
      <c r="H148" s="1"/>
      <c r="I148" s="1"/>
      <c r="J148" s="1"/>
      <c r="K148" s="1"/>
      <c r="M148" s="11" t="s">
        <v>111</v>
      </c>
      <c r="P148" s="1"/>
      <c r="Q148" s="1"/>
      <c r="R148" s="1"/>
      <c r="S148" s="6"/>
      <c r="T148" s="1"/>
      <c r="U148" s="1"/>
    </row>
    <row r="149" spans="2:21" ht="12.75">
      <c r="B149" s="2" t="str">
        <f>VLOOKUP(6,C$144:D$151,2,FALSE)</f>
        <v>T3M6</v>
      </c>
      <c r="C149" s="1">
        <f t="shared" si="14"/>
        <v>6</v>
      </c>
      <c r="D149" s="3" t="str">
        <f>IF(B$119="","T3M6",M149)</f>
        <v>T3M6</v>
      </c>
      <c r="E149" s="2">
        <v>3</v>
      </c>
      <c r="F149" s="8">
        <f ca="1">IF(B$119="",3,INT(RAND()*1000000))</f>
        <v>3</v>
      </c>
      <c r="H149" s="1"/>
      <c r="I149" s="1"/>
      <c r="J149" s="1"/>
      <c r="K149" s="1"/>
      <c r="M149" s="11" t="s">
        <v>112</v>
      </c>
      <c r="P149" s="1"/>
      <c r="Q149" s="1"/>
      <c r="R149" s="1"/>
      <c r="S149" s="6"/>
      <c r="T149" s="1"/>
      <c r="U149" s="1"/>
    </row>
    <row r="150" spans="2:21" ht="12.75">
      <c r="B150" s="2" t="str">
        <f>VLOOKUP(7,C$144:D$151,2,FALSE)</f>
        <v>T3M7</v>
      </c>
      <c r="C150" s="1">
        <f t="shared" si="14"/>
        <v>7</v>
      </c>
      <c r="D150" s="3" t="str">
        <f>IF(B$119="","T3M7",M150)</f>
        <v>T3M7</v>
      </c>
      <c r="E150" s="2">
        <v>2</v>
      </c>
      <c r="F150" s="8">
        <f ca="1">IF(B$119="",2,INT(RAND()*1000000))</f>
        <v>2</v>
      </c>
      <c r="H150" s="1"/>
      <c r="I150" s="1"/>
      <c r="J150" s="1"/>
      <c r="K150" s="1"/>
      <c r="M150" s="11" t="s">
        <v>113</v>
      </c>
      <c r="P150" s="1"/>
      <c r="Q150" s="1"/>
      <c r="R150" s="1"/>
      <c r="S150" s="6"/>
      <c r="T150" s="1"/>
      <c r="U150" s="1"/>
    </row>
    <row r="151" spans="2:13" ht="12.75">
      <c r="B151" s="2" t="str">
        <f>VLOOKUP(8,C$144:D$151,2,FALSE)</f>
        <v>T3M8</v>
      </c>
      <c r="C151" s="1">
        <f t="shared" si="14"/>
        <v>8</v>
      </c>
      <c r="D151" s="3" t="str">
        <f>IF(B$119="","T3M8",M151)</f>
        <v>T3M8</v>
      </c>
      <c r="E151" s="2">
        <v>1</v>
      </c>
      <c r="F151" s="8">
        <f ca="1">IF(B$119="",1,INT(RAND()*1000000))</f>
        <v>1</v>
      </c>
      <c r="M151" s="11" t="s">
        <v>114</v>
      </c>
    </row>
    <row r="152" spans="3:6" ht="12.75">
      <c r="C152" s="1"/>
      <c r="D152" s="3"/>
      <c r="F152" s="8"/>
    </row>
    <row r="153" spans="2:13" ht="12.75">
      <c r="B153" s="17" t="s">
        <v>115</v>
      </c>
      <c r="C153" s="21" t="s">
        <v>8</v>
      </c>
      <c r="D153" s="22" t="s">
        <v>87</v>
      </c>
      <c r="E153" s="23"/>
      <c r="F153" s="21" t="s">
        <v>4</v>
      </c>
      <c r="M153" s="94" t="s">
        <v>88</v>
      </c>
    </row>
    <row r="154" spans="2:13" ht="12.75">
      <c r="B154" s="2" t="str">
        <f>VLOOKUP(1,C$154:D$161,2,FALSE)</f>
        <v>T4M1</v>
      </c>
      <c r="C154" s="1">
        <f aca="true" t="shared" si="15" ref="C154:C161">RANK(F154,$F$154:$F$161)</f>
        <v>1</v>
      </c>
      <c r="D154" s="3" t="str">
        <f>IF(B$119="","T4M1",M154)</f>
        <v>T4M1</v>
      </c>
      <c r="E154" s="2">
        <v>8</v>
      </c>
      <c r="F154" s="8">
        <f ca="1">IF(B$119="",8,INT(RAND()*1000000))</f>
        <v>8</v>
      </c>
      <c r="M154" s="11" t="s">
        <v>116</v>
      </c>
    </row>
    <row r="155" spans="2:13" ht="12.75">
      <c r="B155" s="2" t="str">
        <f>VLOOKUP(2,C$154:D$161,2,FALSE)</f>
        <v>T4M2</v>
      </c>
      <c r="C155" s="1">
        <f t="shared" si="15"/>
        <v>2</v>
      </c>
      <c r="D155" s="3" t="str">
        <f>IF(B$119="","T4M2",M155)</f>
        <v>T4M2</v>
      </c>
      <c r="E155" s="2">
        <v>7</v>
      </c>
      <c r="F155" s="8">
        <f ca="1">IF(B$119="",7,INT(RAND()*1000000))</f>
        <v>7</v>
      </c>
      <c r="M155" s="11" t="s">
        <v>117</v>
      </c>
    </row>
    <row r="156" spans="2:13" ht="12.75">
      <c r="B156" s="2" t="str">
        <f>VLOOKUP(3,C$154:D$161,2,FALSE)</f>
        <v>T4M3</v>
      </c>
      <c r="C156" s="1">
        <f t="shared" si="15"/>
        <v>3</v>
      </c>
      <c r="D156" s="3" t="str">
        <f>IF(B$119="","T4M3",M156)</f>
        <v>T4M3</v>
      </c>
      <c r="E156" s="2">
        <v>6</v>
      </c>
      <c r="F156" s="8">
        <f ca="1">IF(B$119="",6,INT(RAND()*1000000))</f>
        <v>6</v>
      </c>
      <c r="M156" s="11" t="s">
        <v>118</v>
      </c>
    </row>
    <row r="157" spans="2:13" ht="12.75">
      <c r="B157" s="2" t="str">
        <f>VLOOKUP(4,C$154:D$161,2,FALSE)</f>
        <v>T4M4</v>
      </c>
      <c r="C157" s="1">
        <f t="shared" si="15"/>
        <v>4</v>
      </c>
      <c r="D157" s="3" t="str">
        <f>IF(B$119="","T4M4",M157)</f>
        <v>T4M4</v>
      </c>
      <c r="E157" s="2">
        <v>5</v>
      </c>
      <c r="F157" s="8">
        <f ca="1">IF(B$119="",5,INT(RAND()*1000000))</f>
        <v>5</v>
      </c>
      <c r="M157" s="11" t="s">
        <v>119</v>
      </c>
    </row>
    <row r="158" spans="2:13" ht="12.75">
      <c r="B158" s="2" t="str">
        <f>VLOOKUP(5,C$154:D$161,2,FALSE)</f>
        <v>T4M5</v>
      </c>
      <c r="C158" s="1">
        <f t="shared" si="15"/>
        <v>5</v>
      </c>
      <c r="D158" s="3" t="str">
        <f>IF(B$119="","T4M5",M158)</f>
        <v>T4M5</v>
      </c>
      <c r="E158" s="2">
        <v>4</v>
      </c>
      <c r="F158" s="8">
        <f ca="1">IF(B$119="",4,INT(RAND()*1000000))</f>
        <v>4</v>
      </c>
      <c r="M158" s="11" t="s">
        <v>120</v>
      </c>
    </row>
    <row r="159" spans="2:13" ht="12.75">
      <c r="B159" s="2" t="str">
        <f>VLOOKUP(6,C$154:D$161,2,FALSE)</f>
        <v>T4M6</v>
      </c>
      <c r="C159" s="1">
        <f t="shared" si="15"/>
        <v>6</v>
      </c>
      <c r="D159" s="3" t="str">
        <f>IF(B$119="","T4M6",M159)</f>
        <v>T4M6</v>
      </c>
      <c r="E159" s="2">
        <v>3</v>
      </c>
      <c r="F159" s="8">
        <f ca="1">IF(B$119="",3,INT(RAND()*1000000))</f>
        <v>3</v>
      </c>
      <c r="M159" s="11" t="s">
        <v>121</v>
      </c>
    </row>
    <row r="160" spans="2:13" ht="12.75">
      <c r="B160" s="2" t="str">
        <f>VLOOKUP(7,C$154:D$161,2,FALSE)</f>
        <v>T4M7</v>
      </c>
      <c r="C160" s="1">
        <f t="shared" si="15"/>
        <v>7</v>
      </c>
      <c r="D160" s="3" t="str">
        <f>IF(B$119="","T4M7",M160)</f>
        <v>T4M7</v>
      </c>
      <c r="E160" s="2">
        <v>2</v>
      </c>
      <c r="F160" s="8">
        <f ca="1">IF(B$119="",2,INT(RAND()*1000000))</f>
        <v>2</v>
      </c>
      <c r="M160" s="11" t="s">
        <v>122</v>
      </c>
    </row>
    <row r="161" spans="2:13" ht="12.75">
      <c r="B161" s="2" t="str">
        <f>VLOOKUP(8,C$154:D$161,2,FALSE)</f>
        <v>T4M8</v>
      </c>
      <c r="C161" s="1">
        <f t="shared" si="15"/>
        <v>8</v>
      </c>
      <c r="D161" s="3" t="str">
        <f>IF(B$119="","T4M8",M161)</f>
        <v>T4M8</v>
      </c>
      <c r="E161" s="2">
        <v>1</v>
      </c>
      <c r="F161" s="8">
        <f ca="1">IF(B$119="",1,INT(RAND()*1000000))</f>
        <v>1</v>
      </c>
      <c r="M161" s="11" t="s">
        <v>123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0"/>
  <sheetViews>
    <sheetView workbookViewId="0" topLeftCell="A1">
      <selection activeCell="G1" sqref="G1"/>
    </sheetView>
  </sheetViews>
  <sheetFormatPr defaultColWidth="11.421875" defaultRowHeight="12.75"/>
  <cols>
    <col min="1" max="1" width="15.28125" style="2" customWidth="1"/>
    <col min="2" max="2" width="12.7109375" style="2" customWidth="1"/>
    <col min="3" max="3" width="16.8515625" style="12" customWidth="1"/>
    <col min="4" max="4" width="1.57421875" style="23" customWidth="1"/>
    <col min="5" max="5" width="16.421875" style="12" customWidth="1"/>
    <col min="6" max="6" width="1.57421875" style="12" customWidth="1"/>
    <col min="7" max="7" width="3.57421875" style="34" customWidth="1"/>
    <col min="8" max="8" width="1.57421875" style="15" customWidth="1"/>
    <col min="9" max="9" width="3.57421875" style="34" customWidth="1"/>
    <col min="10" max="10" width="2.7109375" style="9" customWidth="1"/>
    <col min="11" max="11" width="2.140625" style="2" customWidth="1"/>
    <col min="12" max="12" width="15.28125" style="2" customWidth="1"/>
    <col min="13" max="15" width="4.421875" style="2" customWidth="1"/>
    <col min="16" max="16" width="4.28125" style="2" customWidth="1"/>
    <col min="17" max="21" width="2.00390625" style="2" customWidth="1"/>
    <col min="22" max="22" width="2.140625" style="2" customWidth="1"/>
    <col min="23" max="23" width="2.421875" style="2" customWidth="1"/>
    <col min="24" max="24" width="14.28125" style="2" customWidth="1"/>
    <col min="25" max="25" width="2.28125" style="2" customWidth="1"/>
    <col min="26" max="26" width="3.140625" style="2" customWidth="1"/>
    <col min="27" max="27" width="3.00390625" style="2" customWidth="1"/>
    <col min="28" max="28" width="4.28125" style="2" customWidth="1"/>
    <col min="29" max="29" width="16.421875" style="2" customWidth="1"/>
    <col min="30" max="30" width="3.00390625" style="10" customWidth="1"/>
    <col min="31" max="34" width="2.00390625" style="38" customWidth="1"/>
    <col min="35" max="36" width="3.8515625" style="38" customWidth="1"/>
    <col min="37" max="40" width="2.00390625" style="38" customWidth="1"/>
    <col min="41" max="41" width="3.8515625" style="38" customWidth="1"/>
    <col min="42" max="45" width="2.00390625" style="38" customWidth="1"/>
    <col min="46" max="46" width="4.421875" style="2" customWidth="1"/>
    <col min="47" max="47" width="3.8515625" style="38" customWidth="1"/>
    <col min="48" max="48" width="22.140625" style="36" customWidth="1"/>
    <col min="49" max="16384" width="11.421875" style="2" customWidth="1"/>
  </cols>
  <sheetData>
    <row r="1" spans="1:48" s="12" customFormat="1" ht="12.75">
      <c r="A1" s="31" t="s">
        <v>0</v>
      </c>
      <c r="B1" s="32" t="s">
        <v>44</v>
      </c>
      <c r="C1" s="24" t="s">
        <v>2</v>
      </c>
      <c r="D1" s="21"/>
      <c r="E1" s="24"/>
      <c r="F1" s="24"/>
      <c r="G1" s="28"/>
      <c r="H1" s="27"/>
      <c r="I1" s="28"/>
      <c r="J1" s="29"/>
      <c r="K1" s="24"/>
      <c r="L1" s="30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/>
      <c r="R1" s="2"/>
      <c r="S1" s="2"/>
      <c r="T1" s="2"/>
      <c r="U1" s="2"/>
      <c r="V1" s="24"/>
      <c r="W1" s="24" t="s">
        <v>8</v>
      </c>
      <c r="X1" s="30" t="s">
        <v>9</v>
      </c>
      <c r="Y1" s="24" t="s">
        <v>4</v>
      </c>
      <c r="Z1" s="24" t="s">
        <v>5</v>
      </c>
      <c r="AA1" s="24" t="s">
        <v>6</v>
      </c>
      <c r="AB1" s="24" t="s">
        <v>7</v>
      </c>
      <c r="AC1" s="24"/>
      <c r="AD1" s="29" t="s">
        <v>10</v>
      </c>
      <c r="AE1" s="22" t="s">
        <v>11</v>
      </c>
      <c r="AF1" s="22"/>
      <c r="AG1" s="22"/>
      <c r="AH1" s="22"/>
      <c r="AI1" s="22" t="s">
        <v>12</v>
      </c>
      <c r="AJ1" s="30" t="s">
        <v>13</v>
      </c>
      <c r="AK1" s="22" t="s">
        <v>14</v>
      </c>
      <c r="AL1" s="22"/>
      <c r="AM1" s="22"/>
      <c r="AN1" s="22"/>
      <c r="AO1" s="22" t="s">
        <v>15</v>
      </c>
      <c r="AP1" s="22" t="s">
        <v>16</v>
      </c>
      <c r="AQ1" s="22"/>
      <c r="AR1" s="22"/>
      <c r="AS1" s="22"/>
      <c r="AT1" s="23" t="s">
        <v>17</v>
      </c>
      <c r="AU1" s="30" t="s">
        <v>18</v>
      </c>
      <c r="AV1" s="35"/>
    </row>
    <row r="2" spans="1:47" ht="12.75">
      <c r="A2" s="3" t="s">
        <v>19</v>
      </c>
      <c r="B2" s="3" t="s">
        <v>20</v>
      </c>
      <c r="C2" s="24"/>
      <c r="D2" s="21"/>
      <c r="E2" s="24"/>
      <c r="F2" s="24"/>
      <c r="G2" s="28"/>
      <c r="H2" s="14"/>
      <c r="I2" s="28"/>
      <c r="K2" s="1"/>
      <c r="L2" s="2" t="str">
        <f>VLOOKUP(1,$W$2:$AB$5,2,FALSE)</f>
        <v>Spanien</v>
      </c>
      <c r="M2" s="2">
        <f>VLOOKUP(1,$W$2:$AB$5,3,FALSE)</f>
        <v>5</v>
      </c>
      <c r="N2" s="2">
        <f>VLOOKUP(1,$W$2:$AB$5,4,FALSE)</f>
        <v>7</v>
      </c>
      <c r="O2" s="2">
        <f>VLOOKUP(1,$W$2:$AB$5,5,FALSE)</f>
        <v>3</v>
      </c>
      <c r="P2" s="2">
        <f>VLOOKUP(1,$W$2:$AB$5,6,FALSE)</f>
        <v>4</v>
      </c>
      <c r="R2" s="47"/>
      <c r="S2" s="48">
        <f>IF(G3="",0,IF(J3=$A$10,IF(G3&gt;I3,3,IF(G3=I3,1,0)),0))</f>
        <v>1</v>
      </c>
      <c r="T2" s="48">
        <f>IF(G5="",0,IF(J5=$A$10,IF(G5&gt;I5,3,IF(G5=I5,1,0)),0))</f>
        <v>3</v>
      </c>
      <c r="U2" s="48">
        <f>IF(I8="",0,IF(J8=$A$10,IF(G8&lt;I8,3,IF(G8=I8,1,0)),0))</f>
        <v>1</v>
      </c>
      <c r="V2" s="1"/>
      <c r="W2" s="1">
        <f>RANK(AC2,$AC$2:$AC$5)</f>
        <v>1</v>
      </c>
      <c r="X2" s="42" t="s">
        <v>93</v>
      </c>
      <c r="Y2" s="1">
        <f>SUM(R2:U2)</f>
        <v>5</v>
      </c>
      <c r="Z2" s="1">
        <f>SUM(R6:U6)</f>
        <v>7</v>
      </c>
      <c r="AA2" s="1">
        <f>SUM(R6:R9)</f>
        <v>3</v>
      </c>
      <c r="AB2" s="1">
        <f>Z2-AA2</f>
        <v>4</v>
      </c>
      <c r="AC2" s="36">
        <f>AD2*10000000000000000+Y2*100000000000000+AB2*1000000000000+Z2*10000000000+AJ2*100000000+AI2*1000000+AO2*10000+AT2*100+AU2</f>
        <v>504070000000300</v>
      </c>
      <c r="AD2" s="5"/>
      <c r="AE2" s="37"/>
      <c r="AF2" s="37">
        <f>IF($Y2=$Y3,$S2-$R3,0)</f>
        <v>0</v>
      </c>
      <c r="AG2" s="37">
        <f>IF($Y2=$Y4,$T2-$R4,0)</f>
        <v>0</v>
      </c>
      <c r="AH2" s="37">
        <f>IF($Y2=$Y5,$U2-$R5,0)</f>
        <v>0</v>
      </c>
      <c r="AI2" s="37">
        <f>SUM(AE2:AH2)</f>
        <v>0</v>
      </c>
      <c r="AJ2" s="5"/>
      <c r="AK2" s="37"/>
      <c r="AL2" s="37">
        <f>IF($Y2=$Y3,$S6-$R7,0)</f>
        <v>0</v>
      </c>
      <c r="AM2" s="37">
        <f>IF($Y2=$Y4,$T6-$R8,0)</f>
        <v>0</v>
      </c>
      <c r="AN2" s="37">
        <f>IF($Y2=$Y5,$U6-$R9,0)</f>
        <v>0</v>
      </c>
      <c r="AO2" s="37">
        <f>SUM(AK2:AN2)</f>
        <v>0</v>
      </c>
      <c r="AP2" s="37"/>
      <c r="AQ2" s="37">
        <f>IF($Y2=$Y3,$S6,0)</f>
        <v>1</v>
      </c>
      <c r="AR2" s="37">
        <f>IF($Y2=$Y4,$T6,0)</f>
        <v>0</v>
      </c>
      <c r="AS2" s="37">
        <f>IF($Y2=$Y5,$U6,0)</f>
        <v>2</v>
      </c>
      <c r="AT2" s="37">
        <f>SUM(AP2:AS2)</f>
        <v>3</v>
      </c>
      <c r="AU2" s="5"/>
    </row>
    <row r="3" spans="1:47" ht="12.75">
      <c r="A3" s="7">
        <v>41070.75</v>
      </c>
      <c r="B3" s="4" t="s">
        <v>124</v>
      </c>
      <c r="C3" s="43" t="str">
        <f>X2</f>
        <v>Spanien</v>
      </c>
      <c r="D3" s="22" t="s">
        <v>22</v>
      </c>
      <c r="E3" s="44" t="str">
        <f>X3</f>
        <v>Italien</v>
      </c>
      <c r="F3" s="24"/>
      <c r="G3" s="69">
        <v>1</v>
      </c>
      <c r="H3" s="73" t="s">
        <v>23</v>
      </c>
      <c r="I3" s="63">
        <v>1</v>
      </c>
      <c r="J3" s="9" t="s">
        <v>24</v>
      </c>
      <c r="K3" s="1"/>
      <c r="L3" s="2" t="str">
        <f>VLOOKUP(2,$W$2:$AB$5,2,FALSE)</f>
        <v>Italien</v>
      </c>
      <c r="M3" s="2">
        <f>VLOOKUP(2,$W$2:$AB$5,3,FALSE)</f>
        <v>5</v>
      </c>
      <c r="N3" s="2">
        <f>VLOOKUP(2,$W$2:$AB$5,4,FALSE)</f>
        <v>5</v>
      </c>
      <c r="O3" s="2">
        <f>VLOOKUP(2,$W$2:$AB$5,5,FALSE)</f>
        <v>2</v>
      </c>
      <c r="P3" s="2">
        <f>VLOOKUP(2,$W$2:$AB$5,6,FALSE)</f>
        <v>3</v>
      </c>
      <c r="R3" s="49">
        <f>IF(I3="",0,IF(J3=$A$10,IF(G3&lt;I3,3,IF(G3=I3,1,0)),0))</f>
        <v>1</v>
      </c>
      <c r="S3" s="47"/>
      <c r="T3" s="49">
        <f>IF(G7="",0,IF(J7=$A$10,IF(G7&gt;I7,3,IF(G7=I7,1,0)),0))</f>
        <v>3</v>
      </c>
      <c r="U3" s="49">
        <f>IF(G6="",0,IF(J6=$A$10,IF(G6&gt;I6,3,IF(G6=I6,1,0)),0))</f>
        <v>1</v>
      </c>
      <c r="V3" s="1"/>
      <c r="W3" s="1">
        <f>RANK(AC3,$AC$2:$AC$5)</f>
        <v>2</v>
      </c>
      <c r="X3" s="40" t="s">
        <v>120</v>
      </c>
      <c r="Y3" s="1">
        <f>SUM(R3:U3)</f>
        <v>5</v>
      </c>
      <c r="Z3" s="1">
        <f>SUM(R7:U7)</f>
        <v>5</v>
      </c>
      <c r="AA3" s="1">
        <f>SUM(S6:S9)</f>
        <v>2</v>
      </c>
      <c r="AB3" s="1">
        <f>Z3-AA3</f>
        <v>3</v>
      </c>
      <c r="AC3" s="36">
        <f>AD3*10000000000000000+Y3*100000000000000+AB3*1000000000000+Z3*10000000000+AJ3*100000000+AI3*1000000+AO3*10000+AT3*100+AU3</f>
        <v>503050000000200</v>
      </c>
      <c r="AD3" s="5"/>
      <c r="AE3" s="37">
        <f>IF($Y3=$Y2,$R3-$S2,0)</f>
        <v>0</v>
      </c>
      <c r="AF3" s="37"/>
      <c r="AG3" s="37">
        <f>IF($Y3=$Y4,$T3-$S4,0)</f>
        <v>0</v>
      </c>
      <c r="AH3" s="37">
        <f>IF($Y3=$Y5,$U3-$S5,0)</f>
        <v>0</v>
      </c>
      <c r="AI3" s="37">
        <f>SUM(AE3:AH3)</f>
        <v>0</v>
      </c>
      <c r="AJ3" s="5"/>
      <c r="AK3" s="37">
        <f>IF($Y3=$Y2,$R7-$S6,0)</f>
        <v>0</v>
      </c>
      <c r="AL3" s="37"/>
      <c r="AM3" s="37">
        <f>IF($Y3=$Y4,$T7-$S8,0)</f>
        <v>0</v>
      </c>
      <c r="AN3" s="37">
        <f>IF($Y3=$Y5,$U7-$S9,0)</f>
        <v>0</v>
      </c>
      <c r="AO3" s="37">
        <f>SUM(AK3:AN3)</f>
        <v>0</v>
      </c>
      <c r="AP3" s="37">
        <f>IF($Y3=$Y2,$R7,0)</f>
        <v>1</v>
      </c>
      <c r="AQ3" s="37"/>
      <c r="AR3" s="37">
        <f>IF($Y3=$Y4,$T7,0)</f>
        <v>0</v>
      </c>
      <c r="AS3" s="37">
        <f>IF($Y3=$Y5,$U7,0)</f>
        <v>1</v>
      </c>
      <c r="AT3" s="37">
        <f>SUM(AP3:AS3)</f>
        <v>2</v>
      </c>
      <c r="AU3" s="5"/>
    </row>
    <row r="4" spans="1:47" ht="12.75">
      <c r="A4" s="7">
        <v>41070.864583333336</v>
      </c>
      <c r="B4" s="4" t="s">
        <v>125</v>
      </c>
      <c r="C4" s="45" t="str">
        <f>X4</f>
        <v>Irland</v>
      </c>
      <c r="D4" s="22" t="s">
        <v>22</v>
      </c>
      <c r="E4" s="46" t="str">
        <f>X5</f>
        <v>Kroatien</v>
      </c>
      <c r="F4" s="24"/>
      <c r="G4" s="70">
        <v>1</v>
      </c>
      <c r="H4" s="73" t="s">
        <v>23</v>
      </c>
      <c r="I4" s="66">
        <v>3</v>
      </c>
      <c r="J4" s="9" t="s">
        <v>24</v>
      </c>
      <c r="K4" s="1"/>
      <c r="L4" s="2" t="str">
        <f>VLOOKUP(3,$W$2:$AB$5,2,FALSE)</f>
        <v>Kroatien</v>
      </c>
      <c r="M4" s="2">
        <f>VLOOKUP(3,$W$2:$AB$5,3,FALSE)</f>
        <v>5</v>
      </c>
      <c r="N4" s="2">
        <f>VLOOKUP(3,$W$2:$AB$5,4,FALSE)</f>
        <v>6</v>
      </c>
      <c r="O4" s="2">
        <f>VLOOKUP(3,$W$2:$AB$5,5,FALSE)</f>
        <v>4</v>
      </c>
      <c r="P4" s="2">
        <f>VLOOKUP(3,$W$2:$AB$5,6,FALSE)</f>
        <v>2</v>
      </c>
      <c r="R4" s="50">
        <f>IF(I5="",0,IF(J5=$A$10,IF(G5&lt;I5,3,IF(G5=I5,1,0)),0))</f>
        <v>0</v>
      </c>
      <c r="S4" s="50">
        <f>IF(I7="",0,IF(J7=$A$10,IF(G7&lt;I7,3,IF(G7=I7,1,0)),0))</f>
        <v>0</v>
      </c>
      <c r="T4" s="47"/>
      <c r="U4" s="50">
        <f>IF(G4="",0,IF(J4=$A$10,IF(G4&gt;I4,3,IF(G4=I4,1,0)),0))</f>
        <v>0</v>
      </c>
      <c r="V4" s="1"/>
      <c r="W4" s="1">
        <f>RANK(AC4,$AC$2:$AC$5)</f>
        <v>4</v>
      </c>
      <c r="X4" s="41" t="s">
        <v>126</v>
      </c>
      <c r="Y4" s="1">
        <f>SUM(R4:U4)</f>
        <v>0</v>
      </c>
      <c r="Z4" s="1">
        <f>SUM(R8:U8)</f>
        <v>1</v>
      </c>
      <c r="AA4" s="1">
        <f>SUM(T6:T9)</f>
        <v>10</v>
      </c>
      <c r="AB4" s="1">
        <f>Z4-AA4</f>
        <v>-9</v>
      </c>
      <c r="AC4" s="36">
        <f>AD4*10000000000000000+Y4*100000000000000+AB4*1000000000000+Z4*10000000000+AJ4*100000000+AI4*1000000+AO4*10000+AT4*100+AU4</f>
        <v>-8990000000000</v>
      </c>
      <c r="AD4" s="5"/>
      <c r="AE4" s="37">
        <f>IF($Y4=$Y2,$R4-$T2,0)</f>
        <v>0</v>
      </c>
      <c r="AF4" s="37">
        <f>IF($Y4=$Y3,$S4-$T3,0)</f>
        <v>0</v>
      </c>
      <c r="AG4" s="37"/>
      <c r="AH4" s="37">
        <f>IF($Y4=$Y5,$U4-$T5,0)</f>
        <v>0</v>
      </c>
      <c r="AI4" s="37">
        <f>SUM(AE4:AH4)</f>
        <v>0</v>
      </c>
      <c r="AJ4" s="5"/>
      <c r="AK4" s="37">
        <f>IF($Y4=$Y2,$R8-$T6,0)</f>
        <v>0</v>
      </c>
      <c r="AL4" s="37">
        <f>IF($Y4=$Y3,$S8-$T7,0)</f>
        <v>0</v>
      </c>
      <c r="AM4" s="37"/>
      <c r="AN4" s="37">
        <f>IF($Y4=$Y5,$U8-$T9,0)</f>
        <v>0</v>
      </c>
      <c r="AO4" s="37">
        <f>SUM(AK4:AN4)</f>
        <v>0</v>
      </c>
      <c r="AP4" s="37">
        <f>IF($Y4=$Y2,$R8,0)</f>
        <v>0</v>
      </c>
      <c r="AQ4" s="37">
        <f>IF($Y4=$Y3,$S8,0)</f>
        <v>0</v>
      </c>
      <c r="AR4" s="37"/>
      <c r="AS4" s="37">
        <f>IF($Y4=$Y5,$U8,0)</f>
        <v>0</v>
      </c>
      <c r="AT4" s="37">
        <f>SUM(AP4:AS4)</f>
        <v>0</v>
      </c>
      <c r="AU4" s="5"/>
    </row>
    <row r="5" spans="1:47" ht="12.75">
      <c r="A5" s="7">
        <v>41074.864583333336</v>
      </c>
      <c r="B5" s="4" t="s">
        <v>124</v>
      </c>
      <c r="C5" s="43" t="str">
        <f>X2</f>
        <v>Spanien</v>
      </c>
      <c r="D5" s="22" t="s">
        <v>22</v>
      </c>
      <c r="E5" s="45" t="str">
        <f>X4</f>
        <v>Irland</v>
      </c>
      <c r="F5" s="24"/>
      <c r="G5" s="71">
        <v>4</v>
      </c>
      <c r="H5" s="73" t="s">
        <v>23</v>
      </c>
      <c r="I5" s="74">
        <v>0</v>
      </c>
      <c r="J5" s="9" t="s">
        <v>24</v>
      </c>
      <c r="K5" s="1"/>
      <c r="L5" s="2" t="str">
        <f>VLOOKUP(4,$W$2:$AB$5,2,FALSE)</f>
        <v>Irland</v>
      </c>
      <c r="M5" s="2">
        <f>VLOOKUP(4,$W$2:$AB$5,3,FALSE)</f>
        <v>0</v>
      </c>
      <c r="N5" s="2">
        <f>VLOOKUP(4,$W$2:$AB$5,4,FALSE)</f>
        <v>1</v>
      </c>
      <c r="O5" s="2">
        <f>VLOOKUP(4,$W$2:$AB$5,5,FALSE)</f>
        <v>10</v>
      </c>
      <c r="P5" s="2">
        <f>VLOOKUP(4,$W$2:$AB$5,6,FALSE)</f>
        <v>-9</v>
      </c>
      <c r="R5" s="51">
        <f>IF(G8="",0,IF(J8=$A$10,IF(G8&gt;I8,3,IF(G8=I8,1,0)),0))</f>
        <v>1</v>
      </c>
      <c r="S5" s="51">
        <f>IF(I6="",0,IF(J6=$A$10,IF(G6&lt;I6,3,IF(G6=I6,1,0)),0))</f>
        <v>1</v>
      </c>
      <c r="T5" s="51">
        <f>IF(I4="",0,IF(J4=$A$10,IF(G4&lt;I4,3,IF(G4=I4,1,0)),0))</f>
        <v>3</v>
      </c>
      <c r="U5" s="47"/>
      <c r="V5" s="1"/>
      <c r="W5" s="1">
        <f>RANK(AC5,$AC$2:$AC$5)</f>
        <v>3</v>
      </c>
      <c r="X5" s="39" t="s">
        <v>119</v>
      </c>
      <c r="Y5" s="1">
        <f>SUM(R5:U5)</f>
        <v>5</v>
      </c>
      <c r="Z5" s="1">
        <f>SUM(R9:U9)</f>
        <v>6</v>
      </c>
      <c r="AA5" s="1">
        <f>SUM(U6:U9)</f>
        <v>4</v>
      </c>
      <c r="AB5" s="1">
        <f>Z5-AA5</f>
        <v>2</v>
      </c>
      <c r="AC5" s="36">
        <f>AD5*10000000000000000+Y5*100000000000000+AB5*1000000000000+Z5*10000000000+AJ5*100000000+AI5*1000000+AO5*10000+AT5*100+AU5</f>
        <v>502060000000300</v>
      </c>
      <c r="AD5" s="5"/>
      <c r="AE5" s="37">
        <f>IF($Y5=$Y2,$R5-$U2,0)</f>
        <v>0</v>
      </c>
      <c r="AF5" s="37">
        <f>IF($Y5=$Y3,$S5-$U3,0)</f>
        <v>0</v>
      </c>
      <c r="AG5" s="37">
        <f>IF($Y5=$Y4,$T5-$U4,0)</f>
        <v>0</v>
      </c>
      <c r="AH5" s="37"/>
      <c r="AI5" s="37">
        <f>SUM(AE5:AH5)</f>
        <v>0</v>
      </c>
      <c r="AJ5" s="5"/>
      <c r="AK5" s="37">
        <f>IF($Y5=$Y2,$R9-$U6,0)</f>
        <v>0</v>
      </c>
      <c r="AL5" s="37">
        <f>IF($Y5=$Y3,$S9-$U7,0)</f>
        <v>0</v>
      </c>
      <c r="AM5" s="37">
        <f>IF($Y5=$Y4,$T9-$U8,0)</f>
        <v>0</v>
      </c>
      <c r="AN5" s="37"/>
      <c r="AO5" s="37">
        <f>SUM(AK5:AN5)</f>
        <v>0</v>
      </c>
      <c r="AP5" s="37">
        <f>IF($Y5=$Y2,$R9,0)</f>
        <v>2</v>
      </c>
      <c r="AQ5" s="37">
        <f>IF($Y5=$Y3,$S9,0)</f>
        <v>1</v>
      </c>
      <c r="AR5" s="37">
        <f>IF($Y5=$Y4,$T9,0)</f>
        <v>0</v>
      </c>
      <c r="AS5" s="37"/>
      <c r="AT5" s="37">
        <f>SUM(AP5:AS5)</f>
        <v>3</v>
      </c>
      <c r="AU5" s="5"/>
    </row>
    <row r="6" spans="1:47" ht="12.75">
      <c r="A6" s="7">
        <v>41074.75</v>
      </c>
      <c r="B6" s="4" t="s">
        <v>125</v>
      </c>
      <c r="C6" s="44" t="str">
        <f>X3</f>
        <v>Italien</v>
      </c>
      <c r="D6" s="22" t="s">
        <v>22</v>
      </c>
      <c r="E6" s="46" t="str">
        <f>X5</f>
        <v>Kroatien</v>
      </c>
      <c r="F6" s="24"/>
      <c r="G6" s="72">
        <v>1</v>
      </c>
      <c r="H6" s="73" t="s">
        <v>23</v>
      </c>
      <c r="I6" s="66">
        <v>1</v>
      </c>
      <c r="J6" s="9" t="s">
        <v>24</v>
      </c>
      <c r="K6" s="1"/>
      <c r="L6" s="1"/>
      <c r="M6" s="1"/>
      <c r="N6" s="1"/>
      <c r="O6" s="1"/>
      <c r="R6" s="47"/>
      <c r="S6" s="48">
        <f>IF(J3=$A$10,G3,0)</f>
        <v>1</v>
      </c>
      <c r="T6" s="48">
        <f>IF(J5=$A$10,G5,0)</f>
        <v>4</v>
      </c>
      <c r="U6" s="48">
        <f>IF(J8=$A$10,I8,0)</f>
        <v>2</v>
      </c>
      <c r="V6" s="1"/>
      <c r="W6" s="1"/>
      <c r="X6" s="1"/>
      <c r="Y6" s="1"/>
      <c r="Z6" s="1"/>
      <c r="AA6" s="1"/>
      <c r="AB6" s="1"/>
      <c r="AC6" s="6"/>
      <c r="AD6" s="9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U6" s="37"/>
    </row>
    <row r="7" spans="1:29" ht="12.75">
      <c r="A7" s="7">
        <v>41078.864583333336</v>
      </c>
      <c r="B7" s="4" t="s">
        <v>125</v>
      </c>
      <c r="C7" s="44" t="str">
        <f>X3</f>
        <v>Italien</v>
      </c>
      <c r="D7" s="22" t="s">
        <v>22</v>
      </c>
      <c r="E7" s="45" t="str">
        <f>X4</f>
        <v>Irland</v>
      </c>
      <c r="F7" s="24"/>
      <c r="G7" s="72">
        <v>3</v>
      </c>
      <c r="H7" s="73" t="s">
        <v>23</v>
      </c>
      <c r="I7" s="68">
        <v>0</v>
      </c>
      <c r="J7" s="9" t="s">
        <v>24</v>
      </c>
      <c r="L7" s="33" t="str">
        <f>IF(M2&gt;0,L2,"")</f>
        <v>Spanien</v>
      </c>
      <c r="M7" s="2" t="s">
        <v>46</v>
      </c>
      <c r="R7" s="49">
        <f>IF(J3=$A$10,I3,0)</f>
        <v>1</v>
      </c>
      <c r="S7" s="47"/>
      <c r="T7" s="49">
        <f>IF(J7=$A$10,G7,0)</f>
        <v>3</v>
      </c>
      <c r="U7" s="49">
        <f>IF(J6=$A$10,G6,0)</f>
        <v>1</v>
      </c>
      <c r="AC7" s="2" t="s">
        <v>30</v>
      </c>
    </row>
    <row r="8" spans="1:29" ht="12.75">
      <c r="A8" s="7">
        <v>41078.864583333336</v>
      </c>
      <c r="B8" s="4" t="s">
        <v>124</v>
      </c>
      <c r="C8" s="46" t="str">
        <f>X5</f>
        <v>Kroatien</v>
      </c>
      <c r="D8" s="22" t="s">
        <v>22</v>
      </c>
      <c r="E8" s="43" t="str">
        <f>X2</f>
        <v>Spanien</v>
      </c>
      <c r="F8" s="24"/>
      <c r="G8" s="67">
        <v>2</v>
      </c>
      <c r="H8" s="73" t="s">
        <v>23</v>
      </c>
      <c r="I8" s="61">
        <v>2</v>
      </c>
      <c r="J8" s="9" t="s">
        <v>24</v>
      </c>
      <c r="L8" s="33" t="str">
        <f>IF(M3&gt;0,L3,"")</f>
        <v>Italien</v>
      </c>
      <c r="M8" s="2" t="s">
        <v>47</v>
      </c>
      <c r="R8" s="50">
        <f>IF(J5=$A$10,I5,0)</f>
        <v>0</v>
      </c>
      <c r="S8" s="50">
        <f>IF(J7=$A$10,I7,0)</f>
        <v>0</v>
      </c>
      <c r="T8" s="47"/>
      <c r="U8" s="50">
        <f>IF(J4=$A$10,G4,0)</f>
        <v>1</v>
      </c>
      <c r="AC8" s="2" t="s">
        <v>34</v>
      </c>
    </row>
    <row r="9" spans="18:29" ht="13.5" thickBot="1">
      <c r="R9" s="51">
        <f>IF(J8=$A$10,G8,0)</f>
        <v>2</v>
      </c>
      <c r="S9" s="51">
        <f>IF(J6=$A$10,I6,0)</f>
        <v>1</v>
      </c>
      <c r="T9" s="51">
        <f>IF(J4=$A$10,I4,0)</f>
        <v>3</v>
      </c>
      <c r="U9" s="47"/>
      <c r="AC9" s="2" t="s">
        <v>35</v>
      </c>
    </row>
    <row r="10" spans="1:2" ht="14.25" thickBot="1" thickTop="1">
      <c r="A10" s="16" t="s">
        <v>24</v>
      </c>
      <c r="B10" s="135" t="s">
        <v>85</v>
      </c>
    </row>
    <row r="11" spans="2:29" ht="13.5" thickTop="1">
      <c r="B11" s="3"/>
      <c r="C11" s="3"/>
      <c r="AC11" s="2" t="s">
        <v>127</v>
      </c>
    </row>
    <row r="12" spans="3:29" ht="12.75">
      <c r="C12" s="52">
        <v>1</v>
      </c>
      <c r="D12" s="21"/>
      <c r="E12" s="53">
        <v>2</v>
      </c>
      <c r="AC12" s="2" t="s">
        <v>128</v>
      </c>
    </row>
    <row r="13" spans="3:29" ht="12.75">
      <c r="C13" s="54">
        <v>3</v>
      </c>
      <c r="D13" s="21"/>
      <c r="E13" s="55">
        <v>4</v>
      </c>
      <c r="AC13" s="2" t="s">
        <v>129</v>
      </c>
    </row>
    <row r="14" spans="3:29" ht="12.75">
      <c r="C14" s="52">
        <v>1</v>
      </c>
      <c r="D14" s="21"/>
      <c r="E14" s="54">
        <v>3</v>
      </c>
      <c r="AC14" s="2" t="s">
        <v>130</v>
      </c>
    </row>
    <row r="15" spans="3:29" ht="12.75">
      <c r="C15" s="53">
        <v>2</v>
      </c>
      <c r="D15" s="21"/>
      <c r="E15" s="55">
        <v>4</v>
      </c>
      <c r="AC15" s="2" t="s">
        <v>131</v>
      </c>
    </row>
    <row r="16" spans="3:29" ht="12.75">
      <c r="C16" s="53">
        <v>2</v>
      </c>
      <c r="D16" s="21"/>
      <c r="E16" s="54">
        <v>3</v>
      </c>
      <c r="AC16" s="2" t="s">
        <v>132</v>
      </c>
    </row>
    <row r="17" spans="1:29" ht="12.75">
      <c r="A17" s="17"/>
      <c r="B17" s="21"/>
      <c r="C17" s="55">
        <v>4</v>
      </c>
      <c r="D17" s="21"/>
      <c r="E17" s="52">
        <v>1</v>
      </c>
      <c r="AC17" s="2" t="s">
        <v>133</v>
      </c>
    </row>
    <row r="18" spans="1:29" ht="12.75">
      <c r="A18" s="17"/>
      <c r="B18" s="21"/>
      <c r="AC18" s="2" t="s">
        <v>134</v>
      </c>
    </row>
    <row r="19" spans="2:29" ht="12.75">
      <c r="B19" s="1"/>
      <c r="AC19" s="2" t="s">
        <v>135</v>
      </c>
    </row>
    <row r="20" spans="2:29" ht="12.75">
      <c r="B20" s="1"/>
      <c r="AC20" s="2" t="s">
        <v>136</v>
      </c>
    </row>
    <row r="21" ht="12.75">
      <c r="B21" s="1"/>
    </row>
    <row r="22" ht="12.75">
      <c r="B22" s="1"/>
    </row>
    <row r="23" ht="12.75">
      <c r="B23" s="1"/>
    </row>
    <row r="24" spans="1:2" ht="12.75">
      <c r="A24" s="17"/>
      <c r="B24" s="2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spans="1:2" ht="12.75">
      <c r="A30" s="17"/>
      <c r="B30" s="2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spans="1:2" ht="12.75">
      <c r="A36" s="17"/>
      <c r="B36" s="21"/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0"/>
  <sheetViews>
    <sheetView workbookViewId="0" topLeftCell="A1">
      <selection activeCell="G1" sqref="G1"/>
    </sheetView>
  </sheetViews>
  <sheetFormatPr defaultColWidth="11.421875" defaultRowHeight="12.75"/>
  <cols>
    <col min="1" max="1" width="15.28125" style="2" customWidth="1"/>
    <col min="2" max="2" width="12.7109375" style="2" customWidth="1"/>
    <col min="3" max="3" width="16.8515625" style="12" customWidth="1"/>
    <col min="4" max="4" width="1.57421875" style="23" customWidth="1"/>
    <col min="5" max="5" width="16.421875" style="12" customWidth="1"/>
    <col min="6" max="6" width="1.57421875" style="12" customWidth="1"/>
    <col min="7" max="7" width="3.57421875" style="34" customWidth="1"/>
    <col min="8" max="8" width="1.57421875" style="15" customWidth="1"/>
    <col min="9" max="9" width="3.57421875" style="34" customWidth="1"/>
    <col min="10" max="10" width="2.7109375" style="9" customWidth="1"/>
    <col min="11" max="11" width="2.140625" style="2" customWidth="1"/>
    <col min="12" max="12" width="15.28125" style="2" customWidth="1"/>
    <col min="13" max="15" width="4.421875" style="2" customWidth="1"/>
    <col min="16" max="16" width="4.28125" style="2" customWidth="1"/>
    <col min="17" max="21" width="2.00390625" style="2" customWidth="1"/>
    <col min="22" max="22" width="2.140625" style="2" customWidth="1"/>
    <col min="23" max="23" width="2.421875" style="2" customWidth="1"/>
    <col min="24" max="24" width="14.28125" style="2" customWidth="1"/>
    <col min="25" max="25" width="2.28125" style="2" customWidth="1"/>
    <col min="26" max="26" width="3.140625" style="2" customWidth="1"/>
    <col min="27" max="27" width="3.00390625" style="2" customWidth="1"/>
    <col min="28" max="28" width="4.28125" style="2" customWidth="1"/>
    <col min="29" max="29" width="16.421875" style="2" customWidth="1"/>
    <col min="30" max="30" width="3.00390625" style="10" customWidth="1"/>
    <col min="31" max="34" width="2.00390625" style="38" customWidth="1"/>
    <col min="35" max="36" width="3.8515625" style="38" customWidth="1"/>
    <col min="37" max="40" width="2.00390625" style="38" customWidth="1"/>
    <col min="41" max="41" width="3.8515625" style="38" customWidth="1"/>
    <col min="42" max="45" width="2.00390625" style="38" customWidth="1"/>
    <col min="46" max="46" width="4.421875" style="2" customWidth="1"/>
    <col min="47" max="47" width="3.8515625" style="38" customWidth="1"/>
    <col min="48" max="48" width="22.140625" style="36" customWidth="1"/>
    <col min="49" max="16384" width="11.421875" style="2" customWidth="1"/>
  </cols>
  <sheetData>
    <row r="1" spans="1:48" s="12" customFormat="1" ht="12.75">
      <c r="A1" s="31" t="s">
        <v>0</v>
      </c>
      <c r="B1" s="32" t="s">
        <v>44</v>
      </c>
      <c r="C1" s="24" t="s">
        <v>2</v>
      </c>
      <c r="D1" s="21"/>
      <c r="E1" s="24"/>
      <c r="F1" s="24"/>
      <c r="G1" s="28"/>
      <c r="H1" s="27"/>
      <c r="I1" s="28"/>
      <c r="J1" s="29"/>
      <c r="K1" s="24"/>
      <c r="L1" s="30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/>
      <c r="R1" s="2"/>
      <c r="S1" s="2"/>
      <c r="T1" s="2"/>
      <c r="U1" s="2"/>
      <c r="V1" s="24"/>
      <c r="W1" s="24" t="s">
        <v>8</v>
      </c>
      <c r="X1" s="30" t="s">
        <v>9</v>
      </c>
      <c r="Y1" s="24" t="s">
        <v>4</v>
      </c>
      <c r="Z1" s="24" t="s">
        <v>5</v>
      </c>
      <c r="AA1" s="24" t="s">
        <v>6</v>
      </c>
      <c r="AB1" s="24" t="s">
        <v>7</v>
      </c>
      <c r="AC1" s="24"/>
      <c r="AD1" s="29" t="s">
        <v>10</v>
      </c>
      <c r="AE1" s="22" t="s">
        <v>11</v>
      </c>
      <c r="AF1" s="22"/>
      <c r="AG1" s="22"/>
      <c r="AH1" s="22"/>
      <c r="AI1" s="22" t="s">
        <v>12</v>
      </c>
      <c r="AJ1" s="30" t="s">
        <v>13</v>
      </c>
      <c r="AK1" s="22" t="s">
        <v>14</v>
      </c>
      <c r="AL1" s="22"/>
      <c r="AM1" s="22"/>
      <c r="AN1" s="22"/>
      <c r="AO1" s="22" t="s">
        <v>15</v>
      </c>
      <c r="AP1" s="22" t="s">
        <v>16</v>
      </c>
      <c r="AQ1" s="22"/>
      <c r="AR1" s="22"/>
      <c r="AS1" s="22"/>
      <c r="AT1" s="23" t="s">
        <v>17</v>
      </c>
      <c r="AU1" s="30" t="s">
        <v>18</v>
      </c>
      <c r="AV1" s="35"/>
    </row>
    <row r="2" spans="1:47" ht="12.75">
      <c r="A2" s="3" t="s">
        <v>19</v>
      </c>
      <c r="B2" s="3" t="s">
        <v>20</v>
      </c>
      <c r="C2" s="24"/>
      <c r="D2" s="21"/>
      <c r="E2" s="24"/>
      <c r="F2" s="24"/>
      <c r="G2" s="28"/>
      <c r="H2" s="14"/>
      <c r="I2" s="28"/>
      <c r="K2" s="1"/>
      <c r="L2" s="2" t="str">
        <f>VLOOKUP(1,$W$2:$AB$5,2,FALSE)</f>
        <v>Spanien</v>
      </c>
      <c r="M2" s="2">
        <f>VLOOKUP(1,$W$2:$AB$5,3,FALSE)</f>
        <v>5</v>
      </c>
      <c r="N2" s="2">
        <f>VLOOKUP(1,$W$2:$AB$5,4,FALSE)</f>
        <v>7</v>
      </c>
      <c r="O2" s="2">
        <f>VLOOKUP(1,$W$2:$AB$5,5,FALSE)</f>
        <v>3</v>
      </c>
      <c r="P2" s="2">
        <f>VLOOKUP(1,$W$2:$AB$5,6,FALSE)</f>
        <v>4</v>
      </c>
      <c r="R2" s="47"/>
      <c r="S2" s="48">
        <f>IF(G3="",0,IF(J3=$A$10,IF(G3&gt;I3,3,IF(G3=I3,1,0)),0))</f>
        <v>1</v>
      </c>
      <c r="T2" s="48">
        <f>IF(G5="",0,IF(J5=$A$10,IF(G5&gt;I5,3,IF(G5=I5,1,0)),0))</f>
        <v>3</v>
      </c>
      <c r="U2" s="48">
        <f>IF(I8="",0,IF(J8=$A$10,IF(G8&lt;I8,3,IF(G8=I8,1,0)),0))</f>
        <v>1</v>
      </c>
      <c r="V2" s="1"/>
      <c r="W2" s="1">
        <f>RANK(AC2,$AC$2:$AC$5)</f>
        <v>1</v>
      </c>
      <c r="X2" s="42" t="s">
        <v>93</v>
      </c>
      <c r="Y2" s="1">
        <f>SUM(R2:U2)</f>
        <v>5</v>
      </c>
      <c r="Z2" s="1">
        <f>SUM(R6:U6)</f>
        <v>7</v>
      </c>
      <c r="AA2" s="1">
        <f>SUM(R6:R9)</f>
        <v>3</v>
      </c>
      <c r="AB2" s="1">
        <f>Z2-AA2</f>
        <v>4</v>
      </c>
      <c r="AC2" s="36">
        <f>AD2*10000000000000000+Y2*100000000000000+AJ2*1000000000000+AI2*10000000000+AO2*100000000+AT2*1000000+AB2*10000+Z2*100+AU2</f>
        <v>500000003040700</v>
      </c>
      <c r="AD2" s="5"/>
      <c r="AE2" s="37"/>
      <c r="AF2" s="37">
        <f>IF($Y2=$Y3,$S2-$R3,0)</f>
        <v>0</v>
      </c>
      <c r="AG2" s="37">
        <f>IF($Y2=$Y4,$T2-$R4,0)</f>
        <v>0</v>
      </c>
      <c r="AH2" s="37">
        <f>IF($Y2=$Y5,$U2-$R5,0)</f>
        <v>0</v>
      </c>
      <c r="AI2" s="37">
        <f>SUM(AE2:AH2)</f>
        <v>0</v>
      </c>
      <c r="AJ2" s="5"/>
      <c r="AK2" s="37"/>
      <c r="AL2" s="37">
        <f>IF($Y2=$Y3,$S6-$R7,0)</f>
        <v>0</v>
      </c>
      <c r="AM2" s="37">
        <f>IF($Y2=$Y4,$T6-$R8,0)</f>
        <v>0</v>
      </c>
      <c r="AN2" s="37">
        <f>IF($Y2=$Y5,$U6-$R9,0)</f>
        <v>0</v>
      </c>
      <c r="AO2" s="37">
        <f>SUM(AK2:AN2)</f>
        <v>0</v>
      </c>
      <c r="AP2" s="37"/>
      <c r="AQ2" s="37">
        <f>IF($Y2=$Y3,$S6,0)</f>
        <v>1</v>
      </c>
      <c r="AR2" s="37">
        <f>IF($Y2=$Y4,$T6,0)</f>
        <v>0</v>
      </c>
      <c r="AS2" s="37">
        <f>IF($Y2=$Y5,$U6,0)</f>
        <v>2</v>
      </c>
      <c r="AT2" s="37">
        <f>SUM(AP2:AS2)</f>
        <v>3</v>
      </c>
      <c r="AU2" s="5"/>
    </row>
    <row r="3" spans="1:47" ht="12.75">
      <c r="A3" s="7">
        <v>41070.75</v>
      </c>
      <c r="B3" s="4" t="s">
        <v>124</v>
      </c>
      <c r="C3" s="43" t="str">
        <f>X2</f>
        <v>Spanien</v>
      </c>
      <c r="D3" s="22" t="s">
        <v>22</v>
      </c>
      <c r="E3" s="44" t="str">
        <f>X3</f>
        <v>Italien</v>
      </c>
      <c r="F3" s="24"/>
      <c r="G3" s="69">
        <v>1</v>
      </c>
      <c r="H3" s="65" t="s">
        <v>23</v>
      </c>
      <c r="I3" s="63">
        <v>1</v>
      </c>
      <c r="J3" s="9" t="s">
        <v>24</v>
      </c>
      <c r="K3" s="1"/>
      <c r="L3" s="2" t="str">
        <f>VLOOKUP(2,$W$2:$AB$5,2,FALSE)</f>
        <v>Kroatien</v>
      </c>
      <c r="M3" s="2">
        <f>VLOOKUP(2,$W$2:$AB$5,3,FALSE)</f>
        <v>5</v>
      </c>
      <c r="N3" s="2">
        <f>VLOOKUP(2,$W$2:$AB$5,4,FALSE)</f>
        <v>6</v>
      </c>
      <c r="O3" s="2">
        <f>VLOOKUP(2,$W$2:$AB$5,5,FALSE)</f>
        <v>4</v>
      </c>
      <c r="P3" s="2">
        <f>VLOOKUP(2,$W$2:$AB$5,6,FALSE)</f>
        <v>2</v>
      </c>
      <c r="R3" s="49">
        <f>IF(I3="",0,IF(J3=$A$10,IF(G3&lt;I3,3,IF(G3=I3,1,0)),0))</f>
        <v>1</v>
      </c>
      <c r="S3" s="47"/>
      <c r="T3" s="49">
        <f>IF(G7="",0,IF(J7=$A$10,IF(G7&gt;I7,3,IF(G7=I7,1,0)),0))</f>
        <v>3</v>
      </c>
      <c r="U3" s="49">
        <f>IF(G6="",0,IF(J6=$A$10,IF(G6&gt;I6,3,IF(G6=I6,1,0)),0))</f>
        <v>1</v>
      </c>
      <c r="V3" s="1"/>
      <c r="W3" s="1">
        <f>RANK(AC3,$AC$2:$AC$5)</f>
        <v>3</v>
      </c>
      <c r="X3" s="40" t="s">
        <v>120</v>
      </c>
      <c r="Y3" s="1">
        <f>SUM(R3:U3)</f>
        <v>5</v>
      </c>
      <c r="Z3" s="1">
        <f>SUM(R7:U7)</f>
        <v>5</v>
      </c>
      <c r="AA3" s="1">
        <f>SUM(S6:S9)</f>
        <v>2</v>
      </c>
      <c r="AB3" s="1">
        <f>Z3-AA3</f>
        <v>3</v>
      </c>
      <c r="AC3" s="36">
        <f>AD3*10000000000000000+Y3*100000000000000+AJ3*1000000000000+AI3*10000000000+AO3*100000000+AT3*1000000+AB3*10000+Z3*100+AU3</f>
        <v>500000002030500</v>
      </c>
      <c r="AD3" s="5"/>
      <c r="AE3" s="37">
        <f>IF($Y3=$Y2,$R3-$S2,0)</f>
        <v>0</v>
      </c>
      <c r="AF3" s="37"/>
      <c r="AG3" s="37">
        <f>IF($Y3=$Y4,$T3-$S4,0)</f>
        <v>0</v>
      </c>
      <c r="AH3" s="37">
        <f>IF($Y3=$Y5,$U3-$S5,0)</f>
        <v>0</v>
      </c>
      <c r="AI3" s="37">
        <f>SUM(AE3:AH3)</f>
        <v>0</v>
      </c>
      <c r="AJ3" s="5"/>
      <c r="AK3" s="37">
        <f>IF($Y3=$Y2,$R7-$S6,0)</f>
        <v>0</v>
      </c>
      <c r="AL3" s="37"/>
      <c r="AM3" s="37">
        <f>IF($Y3=$Y4,$T7-$S8,0)</f>
        <v>0</v>
      </c>
      <c r="AN3" s="37">
        <f>IF($Y3=$Y5,$U7-$S9,0)</f>
        <v>0</v>
      </c>
      <c r="AO3" s="37">
        <f>SUM(AK3:AN3)</f>
        <v>0</v>
      </c>
      <c r="AP3" s="37">
        <f>IF($Y3=$Y2,$R7,0)</f>
        <v>1</v>
      </c>
      <c r="AQ3" s="37"/>
      <c r="AR3" s="37">
        <f>IF($Y3=$Y4,$T7,0)</f>
        <v>0</v>
      </c>
      <c r="AS3" s="37">
        <f>IF($Y3=$Y5,$U7,0)</f>
        <v>1</v>
      </c>
      <c r="AT3" s="37">
        <f>SUM(AP3:AS3)</f>
        <v>2</v>
      </c>
      <c r="AU3" s="5"/>
    </row>
    <row r="4" spans="1:47" ht="12.75">
      <c r="A4" s="7">
        <v>41070.864583333336</v>
      </c>
      <c r="B4" s="4" t="s">
        <v>125</v>
      </c>
      <c r="C4" s="45" t="str">
        <f>X4</f>
        <v>Irland</v>
      </c>
      <c r="D4" s="22" t="s">
        <v>22</v>
      </c>
      <c r="E4" s="46" t="str">
        <f>X5</f>
        <v>Kroatien</v>
      </c>
      <c r="F4" s="24"/>
      <c r="G4" s="74">
        <v>1</v>
      </c>
      <c r="H4" s="65" t="s">
        <v>23</v>
      </c>
      <c r="I4" s="64">
        <v>3</v>
      </c>
      <c r="J4" s="9" t="s">
        <v>24</v>
      </c>
      <c r="K4" s="1"/>
      <c r="L4" s="2" t="str">
        <f>VLOOKUP(3,$W$2:$AB$5,2,FALSE)</f>
        <v>Italien</v>
      </c>
      <c r="M4" s="2">
        <f>VLOOKUP(3,$W$2:$AB$5,3,FALSE)</f>
        <v>5</v>
      </c>
      <c r="N4" s="2">
        <f>VLOOKUP(3,$W$2:$AB$5,4,FALSE)</f>
        <v>5</v>
      </c>
      <c r="O4" s="2">
        <f>VLOOKUP(3,$W$2:$AB$5,5,FALSE)</f>
        <v>2</v>
      </c>
      <c r="P4" s="2">
        <f>VLOOKUP(3,$W$2:$AB$5,6,FALSE)</f>
        <v>3</v>
      </c>
      <c r="R4" s="50">
        <f>IF(I5="",0,IF(J5=$A$10,IF(G5&lt;I5,3,IF(G5=I5,1,0)),0))</f>
        <v>0</v>
      </c>
      <c r="S4" s="50">
        <f>IF(I7="",0,IF(J7=$A$10,IF(G7&lt;I7,3,IF(G7=I7,1,0)),0))</f>
        <v>0</v>
      </c>
      <c r="T4" s="47"/>
      <c r="U4" s="50">
        <f>IF(G4="",0,IF(J4=$A$10,IF(G4&gt;I4,3,IF(G4=I4,1,0)),0))</f>
        <v>0</v>
      </c>
      <c r="V4" s="1"/>
      <c r="W4" s="1">
        <f>RANK(AC4,$AC$2:$AC$5)</f>
        <v>4</v>
      </c>
      <c r="X4" s="41" t="s">
        <v>126</v>
      </c>
      <c r="Y4" s="1">
        <f>SUM(R4:U4)</f>
        <v>0</v>
      </c>
      <c r="Z4" s="1">
        <f>SUM(R8:U8)</f>
        <v>1</v>
      </c>
      <c r="AA4" s="1">
        <f>SUM(T6:T9)</f>
        <v>10</v>
      </c>
      <c r="AB4" s="1">
        <f>Z4-AA4</f>
        <v>-9</v>
      </c>
      <c r="AC4" s="36">
        <f>AD4*10000000000000000+Y4*100000000000000+AJ4*1000000000000+AI4*10000000000+AO4*100000000+AT4*1000000+AB4*10000+Z4*100+AU4</f>
        <v>-89900</v>
      </c>
      <c r="AD4" s="5"/>
      <c r="AE4" s="37">
        <f>IF($Y4=$Y2,$R4-$T2,0)</f>
        <v>0</v>
      </c>
      <c r="AF4" s="37">
        <f>IF($Y4=$Y3,$S4-$T3,0)</f>
        <v>0</v>
      </c>
      <c r="AG4" s="37"/>
      <c r="AH4" s="37">
        <f>IF($Y4=$Y5,$U4-$T5,0)</f>
        <v>0</v>
      </c>
      <c r="AI4" s="37">
        <f>SUM(AE4:AH4)</f>
        <v>0</v>
      </c>
      <c r="AJ4" s="5"/>
      <c r="AK4" s="37">
        <f>IF($Y4=$Y2,$R8-$T6,0)</f>
        <v>0</v>
      </c>
      <c r="AL4" s="37">
        <f>IF($Y4=$Y3,$S8-$T7,0)</f>
        <v>0</v>
      </c>
      <c r="AM4" s="37"/>
      <c r="AN4" s="37">
        <f>IF($Y4=$Y5,$U8-$T9,0)</f>
        <v>0</v>
      </c>
      <c r="AO4" s="37">
        <f>SUM(AK4:AN4)</f>
        <v>0</v>
      </c>
      <c r="AP4" s="37">
        <f>IF($Y4=$Y2,$R8,0)</f>
        <v>0</v>
      </c>
      <c r="AQ4" s="37">
        <f>IF($Y4=$Y3,$S8,0)</f>
        <v>0</v>
      </c>
      <c r="AR4" s="37"/>
      <c r="AS4" s="37">
        <f>IF($Y4=$Y5,$U8,0)</f>
        <v>0</v>
      </c>
      <c r="AT4" s="37">
        <f>SUM(AP4:AS4)</f>
        <v>0</v>
      </c>
      <c r="AU4" s="5"/>
    </row>
    <row r="5" spans="1:47" ht="12.75">
      <c r="A5" s="7">
        <v>41074.864583333336</v>
      </c>
      <c r="B5" s="4" t="s">
        <v>124</v>
      </c>
      <c r="C5" s="43" t="str">
        <f>X2</f>
        <v>Spanien</v>
      </c>
      <c r="D5" s="22" t="s">
        <v>22</v>
      </c>
      <c r="E5" s="45" t="str">
        <f>X4</f>
        <v>Irland</v>
      </c>
      <c r="F5" s="24"/>
      <c r="G5" s="69">
        <v>4</v>
      </c>
      <c r="H5" s="65" t="s">
        <v>23</v>
      </c>
      <c r="I5" s="68">
        <v>0</v>
      </c>
      <c r="J5" s="9" t="s">
        <v>24</v>
      </c>
      <c r="K5" s="1"/>
      <c r="L5" s="2" t="str">
        <f>VLOOKUP(4,$W$2:$AB$5,2,FALSE)</f>
        <v>Irland</v>
      </c>
      <c r="M5" s="2">
        <f>VLOOKUP(4,$W$2:$AB$5,3,FALSE)</f>
        <v>0</v>
      </c>
      <c r="N5" s="2">
        <f>VLOOKUP(4,$W$2:$AB$5,4,FALSE)</f>
        <v>1</v>
      </c>
      <c r="O5" s="2">
        <f>VLOOKUP(4,$W$2:$AB$5,5,FALSE)</f>
        <v>10</v>
      </c>
      <c r="P5" s="2">
        <f>VLOOKUP(4,$W$2:$AB$5,6,FALSE)</f>
        <v>-9</v>
      </c>
      <c r="R5" s="51">
        <f>IF(G8="",0,IF(J8=$A$10,IF(G8&gt;I8,3,IF(G8=I8,1,0)),0))</f>
        <v>1</v>
      </c>
      <c r="S5" s="51">
        <f>IF(I6="",0,IF(J6=$A$10,IF(G6&lt;I6,3,IF(G6=I6,1,0)),0))</f>
        <v>1</v>
      </c>
      <c r="T5" s="51">
        <f>IF(I4="",0,IF(J4=$A$10,IF(G4&lt;I4,3,IF(G4=I4,1,0)),0))</f>
        <v>3</v>
      </c>
      <c r="U5" s="47"/>
      <c r="V5" s="1"/>
      <c r="W5" s="1">
        <f>RANK(AC5,$AC$2:$AC$5)</f>
        <v>2</v>
      </c>
      <c r="X5" s="39" t="s">
        <v>119</v>
      </c>
      <c r="Y5" s="1">
        <f>SUM(R5:U5)</f>
        <v>5</v>
      </c>
      <c r="Z5" s="1">
        <f>SUM(R9:U9)</f>
        <v>6</v>
      </c>
      <c r="AA5" s="1">
        <f>SUM(U6:U9)</f>
        <v>4</v>
      </c>
      <c r="AB5" s="1">
        <f>Z5-AA5</f>
        <v>2</v>
      </c>
      <c r="AC5" s="36">
        <f>AD5*10000000000000000+Y5*100000000000000+AJ5*1000000000000+AI5*10000000000+AO5*100000000+AT5*1000000+AB5*10000+Z5*100+AU5</f>
        <v>500000003020600</v>
      </c>
      <c r="AD5" s="5"/>
      <c r="AE5" s="37">
        <f>IF($Y5=$Y2,$R5-$U2,0)</f>
        <v>0</v>
      </c>
      <c r="AF5" s="37">
        <f>IF($Y5=$Y3,$S5-$U3,0)</f>
        <v>0</v>
      </c>
      <c r="AG5" s="37">
        <f>IF($Y5=$Y4,$T5-$U4,0)</f>
        <v>0</v>
      </c>
      <c r="AH5" s="37"/>
      <c r="AI5" s="37">
        <f>SUM(AE5:AH5)</f>
        <v>0</v>
      </c>
      <c r="AJ5" s="5"/>
      <c r="AK5" s="37">
        <f>IF($Y5=$Y2,$R9-$U6,0)</f>
        <v>0</v>
      </c>
      <c r="AL5" s="37">
        <f>IF($Y5=$Y3,$S9-$U7,0)</f>
        <v>0</v>
      </c>
      <c r="AM5" s="37">
        <f>IF($Y5=$Y4,$T9-$U8,0)</f>
        <v>0</v>
      </c>
      <c r="AN5" s="37"/>
      <c r="AO5" s="37">
        <f>SUM(AK5:AN5)</f>
        <v>0</v>
      </c>
      <c r="AP5" s="37">
        <f>IF($Y5=$Y2,$R9,0)</f>
        <v>2</v>
      </c>
      <c r="AQ5" s="37">
        <f>IF($Y5=$Y3,$S9,0)</f>
        <v>1</v>
      </c>
      <c r="AR5" s="37">
        <f>IF($Y5=$Y4,$T9,0)</f>
        <v>0</v>
      </c>
      <c r="AS5" s="37"/>
      <c r="AT5" s="37">
        <f>SUM(AP5:AS5)</f>
        <v>3</v>
      </c>
      <c r="AU5" s="5"/>
    </row>
    <row r="6" spans="1:47" ht="12.75">
      <c r="A6" s="7">
        <v>41074.75</v>
      </c>
      <c r="B6" s="4" t="s">
        <v>125</v>
      </c>
      <c r="C6" s="44" t="str">
        <f>X3</f>
        <v>Italien</v>
      </c>
      <c r="D6" s="22" t="s">
        <v>22</v>
      </c>
      <c r="E6" s="46" t="str">
        <f>X5</f>
        <v>Kroatien</v>
      </c>
      <c r="F6" s="24"/>
      <c r="G6" s="72">
        <v>1</v>
      </c>
      <c r="H6" s="65" t="s">
        <v>23</v>
      </c>
      <c r="I6" s="64">
        <v>1</v>
      </c>
      <c r="J6" s="9" t="s">
        <v>24</v>
      </c>
      <c r="K6" s="1"/>
      <c r="L6" s="1"/>
      <c r="M6" s="1"/>
      <c r="N6" s="1"/>
      <c r="O6" s="1"/>
      <c r="R6" s="47"/>
      <c r="S6" s="48">
        <f>IF(J3=$A$10,G3,0)</f>
        <v>1</v>
      </c>
      <c r="T6" s="48">
        <f>IF(J5=$A$10,G5,0)</f>
        <v>4</v>
      </c>
      <c r="U6" s="48">
        <f>IF(J8=$A$10,I8,0)</f>
        <v>2</v>
      </c>
      <c r="V6" s="1"/>
      <c r="W6" s="1"/>
      <c r="X6" s="1"/>
      <c r="Y6" s="1"/>
      <c r="Z6" s="1"/>
      <c r="AA6" s="1"/>
      <c r="AB6" s="1"/>
      <c r="AC6" s="6"/>
      <c r="AD6" s="9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U6" s="37"/>
    </row>
    <row r="7" spans="1:29" ht="12.75">
      <c r="A7" s="7">
        <v>41078.864583333336</v>
      </c>
      <c r="B7" s="4" t="s">
        <v>125</v>
      </c>
      <c r="C7" s="44" t="str">
        <f>X3</f>
        <v>Italien</v>
      </c>
      <c r="D7" s="22" t="s">
        <v>22</v>
      </c>
      <c r="E7" s="45" t="str">
        <f>X4</f>
        <v>Irland</v>
      </c>
      <c r="F7" s="24"/>
      <c r="G7" s="72">
        <v>3</v>
      </c>
      <c r="H7" s="65" t="s">
        <v>23</v>
      </c>
      <c r="I7" s="68">
        <v>0</v>
      </c>
      <c r="J7" s="9" t="s">
        <v>24</v>
      </c>
      <c r="L7" s="33" t="str">
        <f>IF(M2&gt;0,L2,"")</f>
        <v>Spanien</v>
      </c>
      <c r="M7" s="2" t="s">
        <v>46</v>
      </c>
      <c r="R7" s="49">
        <f>IF(J3=$A$10,I3,0)</f>
        <v>1</v>
      </c>
      <c r="S7" s="47"/>
      <c r="T7" s="49">
        <f>IF(J7=$A$10,G7,0)</f>
        <v>3</v>
      </c>
      <c r="U7" s="49">
        <f>IF(J6=$A$10,G6,0)</f>
        <v>1</v>
      </c>
      <c r="AC7" s="2" t="s">
        <v>30</v>
      </c>
    </row>
    <row r="8" spans="1:29" ht="12.75">
      <c r="A8" s="7">
        <v>41078.864583333336</v>
      </c>
      <c r="B8" s="4" t="s">
        <v>124</v>
      </c>
      <c r="C8" s="46" t="str">
        <f>X5</f>
        <v>Kroatien</v>
      </c>
      <c r="D8" s="22" t="s">
        <v>22</v>
      </c>
      <c r="E8" s="43" t="str">
        <f>X2</f>
        <v>Spanien</v>
      </c>
      <c r="F8" s="24"/>
      <c r="G8" s="67">
        <v>2</v>
      </c>
      <c r="H8" s="65" t="s">
        <v>23</v>
      </c>
      <c r="I8" s="61">
        <v>2</v>
      </c>
      <c r="J8" s="9" t="s">
        <v>24</v>
      </c>
      <c r="L8" s="33" t="str">
        <f>IF(M3&gt;0,L3,"")</f>
        <v>Kroatien</v>
      </c>
      <c r="M8" s="2" t="s">
        <v>47</v>
      </c>
      <c r="R8" s="50">
        <f>IF(J5=$A$10,I5,0)</f>
        <v>0</v>
      </c>
      <c r="S8" s="50">
        <f>IF(J7=$A$10,I7,0)</f>
        <v>0</v>
      </c>
      <c r="T8" s="47"/>
      <c r="U8" s="50">
        <f>IF(J4=$A$10,G4,0)</f>
        <v>1</v>
      </c>
      <c r="AC8" s="2" t="s">
        <v>34</v>
      </c>
    </row>
    <row r="9" spans="8:29" ht="13.5" thickBot="1">
      <c r="H9" s="75"/>
      <c r="R9" s="51">
        <f>IF(J8=$A$10,G8,0)</f>
        <v>2</v>
      </c>
      <c r="S9" s="51">
        <f>IF(J6=$A$10,I6,0)</f>
        <v>1</v>
      </c>
      <c r="T9" s="51">
        <f>IF(J4=$A$10,I4,0)</f>
        <v>3</v>
      </c>
      <c r="U9" s="47"/>
      <c r="AC9" s="2" t="s">
        <v>35</v>
      </c>
    </row>
    <row r="10" spans="1:2" ht="14.25" thickBot="1" thickTop="1">
      <c r="A10" s="16" t="s">
        <v>24</v>
      </c>
      <c r="B10" s="135" t="s">
        <v>85</v>
      </c>
    </row>
    <row r="11" spans="2:29" ht="13.5" thickTop="1">
      <c r="B11" s="3"/>
      <c r="C11" s="3"/>
      <c r="AC11" s="2" t="s">
        <v>127</v>
      </c>
    </row>
    <row r="12" spans="3:29" ht="12.75">
      <c r="C12" s="52">
        <v>1</v>
      </c>
      <c r="D12" s="21"/>
      <c r="E12" s="53">
        <v>2</v>
      </c>
      <c r="AC12" s="2" t="s">
        <v>128</v>
      </c>
    </row>
    <row r="13" spans="3:29" ht="12.75">
      <c r="C13" s="54">
        <v>3</v>
      </c>
      <c r="D13" s="21"/>
      <c r="E13" s="55">
        <v>4</v>
      </c>
      <c r="AC13" s="2" t="s">
        <v>129</v>
      </c>
    </row>
    <row r="14" spans="3:29" ht="12.75">
      <c r="C14" s="52">
        <v>1</v>
      </c>
      <c r="D14" s="21"/>
      <c r="E14" s="54">
        <v>3</v>
      </c>
      <c r="AC14" s="2" t="s">
        <v>132</v>
      </c>
    </row>
    <row r="15" spans="3:29" ht="12.75">
      <c r="C15" s="53">
        <v>2</v>
      </c>
      <c r="D15" s="21"/>
      <c r="E15" s="55">
        <v>4</v>
      </c>
      <c r="AC15" s="56" t="s">
        <v>133</v>
      </c>
    </row>
    <row r="16" spans="3:29" ht="12.75">
      <c r="C16" s="53">
        <v>2</v>
      </c>
      <c r="D16" s="21"/>
      <c r="E16" s="54">
        <v>3</v>
      </c>
      <c r="AC16" s="56" t="s">
        <v>134</v>
      </c>
    </row>
    <row r="17" spans="1:29" ht="12.75">
      <c r="A17" s="17"/>
      <c r="B17" s="21"/>
      <c r="C17" s="55">
        <v>4</v>
      </c>
      <c r="D17" s="21"/>
      <c r="E17" s="52">
        <v>1</v>
      </c>
      <c r="AC17" s="56" t="s">
        <v>135</v>
      </c>
    </row>
    <row r="18" spans="1:29" ht="12.75">
      <c r="A18" s="17"/>
      <c r="B18" s="21"/>
      <c r="AC18" s="2" t="s">
        <v>130</v>
      </c>
    </row>
    <row r="19" spans="2:29" ht="12.75">
      <c r="B19" s="1"/>
      <c r="AC19" s="2" t="s">
        <v>131</v>
      </c>
    </row>
    <row r="20" spans="2:29" ht="12.75">
      <c r="B20" s="1"/>
      <c r="AC20" s="2" t="s">
        <v>136</v>
      </c>
    </row>
    <row r="21" ht="12.75">
      <c r="B21" s="1"/>
    </row>
    <row r="22" ht="12.75">
      <c r="B22" s="1"/>
    </row>
    <row r="23" ht="12.75">
      <c r="B23" s="1"/>
    </row>
    <row r="24" spans="1:2" ht="12.75">
      <c r="A24" s="17"/>
      <c r="B24" s="2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spans="1:2" ht="12.75">
      <c r="A30" s="17"/>
      <c r="B30" s="2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spans="1:2" ht="12.75">
      <c r="A36" s="17"/>
      <c r="B36" s="21"/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0"/>
  <sheetViews>
    <sheetView workbookViewId="0" topLeftCell="A1">
      <selection activeCell="G1" sqref="G1"/>
    </sheetView>
  </sheetViews>
  <sheetFormatPr defaultColWidth="11.421875" defaultRowHeight="12.75"/>
  <cols>
    <col min="1" max="1" width="15.28125" style="2" customWidth="1"/>
    <col min="2" max="2" width="12.7109375" style="2" customWidth="1"/>
    <col min="3" max="3" width="16.8515625" style="12" customWidth="1"/>
    <col min="4" max="4" width="1.57421875" style="23" customWidth="1"/>
    <col min="5" max="5" width="16.421875" style="12" customWidth="1"/>
    <col min="6" max="6" width="1.57421875" style="12" customWidth="1"/>
    <col min="7" max="7" width="3.57421875" style="34" customWidth="1"/>
    <col min="8" max="8" width="1.57421875" style="15" customWidth="1"/>
    <col min="9" max="9" width="3.57421875" style="34" customWidth="1"/>
    <col min="10" max="10" width="2.7109375" style="9" customWidth="1"/>
    <col min="11" max="11" width="2.140625" style="2" customWidth="1"/>
    <col min="12" max="12" width="15.28125" style="2" customWidth="1"/>
    <col min="13" max="15" width="4.421875" style="2" customWidth="1"/>
    <col min="16" max="16" width="4.28125" style="2" customWidth="1"/>
    <col min="17" max="21" width="2.00390625" style="2" customWidth="1"/>
    <col min="22" max="22" width="2.140625" style="2" customWidth="1"/>
    <col min="23" max="23" width="2.421875" style="2" customWidth="1"/>
    <col min="24" max="24" width="14.28125" style="2" customWidth="1"/>
    <col min="25" max="25" width="2.28125" style="2" customWidth="1"/>
    <col min="26" max="26" width="3.140625" style="2" customWidth="1"/>
    <col min="27" max="27" width="3.00390625" style="2" customWidth="1"/>
    <col min="28" max="28" width="4.28125" style="2" customWidth="1"/>
    <col min="29" max="29" width="16.421875" style="2" customWidth="1"/>
    <col min="30" max="30" width="3.00390625" style="10" customWidth="1"/>
    <col min="31" max="34" width="2.00390625" style="38" customWidth="1"/>
    <col min="35" max="36" width="3.8515625" style="38" customWidth="1"/>
    <col min="37" max="40" width="2.00390625" style="38" customWidth="1"/>
    <col min="41" max="41" width="3.8515625" style="38" customWidth="1"/>
    <col min="42" max="45" width="2.00390625" style="38" customWidth="1"/>
    <col min="46" max="46" width="4.421875" style="2" customWidth="1"/>
    <col min="47" max="47" width="3.8515625" style="38" customWidth="1"/>
    <col min="48" max="48" width="22.140625" style="36" customWidth="1"/>
    <col min="49" max="16384" width="11.421875" style="2" customWidth="1"/>
  </cols>
  <sheetData>
    <row r="1" spans="1:48" s="12" customFormat="1" ht="12.75">
      <c r="A1" s="31" t="s">
        <v>0</v>
      </c>
      <c r="B1" s="32" t="s">
        <v>44</v>
      </c>
      <c r="C1" s="24" t="s">
        <v>2</v>
      </c>
      <c r="D1" s="21"/>
      <c r="E1" s="24"/>
      <c r="F1" s="24"/>
      <c r="G1" s="28"/>
      <c r="H1" s="27"/>
      <c r="I1" s="28"/>
      <c r="J1" s="29"/>
      <c r="K1" s="24"/>
      <c r="L1" s="30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/>
      <c r="R1" s="2"/>
      <c r="S1" s="2"/>
      <c r="T1" s="2"/>
      <c r="U1" s="2"/>
      <c r="V1" s="24"/>
      <c r="W1" s="24" t="s">
        <v>8</v>
      </c>
      <c r="X1" s="30" t="s">
        <v>9</v>
      </c>
      <c r="Y1" s="24" t="s">
        <v>4</v>
      </c>
      <c r="Z1" s="24" t="s">
        <v>5</v>
      </c>
      <c r="AA1" s="24" t="s">
        <v>6</v>
      </c>
      <c r="AB1" s="24" t="s">
        <v>7</v>
      </c>
      <c r="AC1" s="24"/>
      <c r="AD1" s="29" t="s">
        <v>10</v>
      </c>
      <c r="AE1" s="22" t="s">
        <v>11</v>
      </c>
      <c r="AF1" s="22"/>
      <c r="AG1" s="22"/>
      <c r="AH1" s="22"/>
      <c r="AI1" s="22" t="s">
        <v>12</v>
      </c>
      <c r="AJ1" s="30" t="s">
        <v>13</v>
      </c>
      <c r="AK1" s="22" t="s">
        <v>14</v>
      </c>
      <c r="AL1" s="22"/>
      <c r="AM1" s="22"/>
      <c r="AN1" s="22"/>
      <c r="AO1" s="22" t="s">
        <v>15</v>
      </c>
      <c r="AP1" s="22" t="s">
        <v>16</v>
      </c>
      <c r="AQ1" s="22"/>
      <c r="AR1" s="22"/>
      <c r="AS1" s="22"/>
      <c r="AT1" s="23" t="s">
        <v>17</v>
      </c>
      <c r="AU1" s="30" t="s">
        <v>18</v>
      </c>
      <c r="AV1" s="35"/>
    </row>
    <row r="2" spans="1:47" ht="12.75">
      <c r="A2" s="3" t="s">
        <v>19</v>
      </c>
      <c r="B2" s="3" t="s">
        <v>20</v>
      </c>
      <c r="C2" s="24"/>
      <c r="D2" s="21"/>
      <c r="E2" s="24"/>
      <c r="F2" s="24"/>
      <c r="G2" s="28"/>
      <c r="H2" s="13"/>
      <c r="I2" s="28"/>
      <c r="K2" s="1"/>
      <c r="L2" s="2" t="str">
        <f>VLOOKUP(1,$W$2:$AB$5,2,FALSE)</f>
        <v>Spanien</v>
      </c>
      <c r="M2" s="2">
        <f>VLOOKUP(1,$W$2:$AB$5,3,FALSE)</f>
        <v>5</v>
      </c>
      <c r="N2" s="2">
        <f>VLOOKUP(1,$W$2:$AB$5,4,FALSE)</f>
        <v>7</v>
      </c>
      <c r="O2" s="2">
        <f>VLOOKUP(1,$W$2:$AB$5,5,FALSE)</f>
        <v>3</v>
      </c>
      <c r="P2" s="2">
        <f>VLOOKUP(1,$W$2:$AB$5,6,FALSE)</f>
        <v>4</v>
      </c>
      <c r="R2" s="47"/>
      <c r="S2" s="48">
        <f>IF(G3="",0,IF(J3=$A$10,IF(G3&gt;I3,3,IF(G3=I3,1,0)),0))</f>
        <v>1</v>
      </c>
      <c r="T2" s="48">
        <f>IF(G5="",0,IF(J5=$A$10,IF(G5&gt;I5,3,IF(G5=I5,1,0)),0))</f>
        <v>3</v>
      </c>
      <c r="U2" s="48">
        <f>IF(G7="",0,IF(J8=$A$10,IF(I7&lt;G7,3,IF(I7=G7,1,0)),0))</f>
        <v>1</v>
      </c>
      <c r="V2" s="1"/>
      <c r="W2" s="1">
        <f>RANK(AC2,$AC$2:$AC$5)</f>
        <v>1</v>
      </c>
      <c r="X2" s="42" t="s">
        <v>93</v>
      </c>
      <c r="Y2" s="1">
        <f>SUM(R2:U2)</f>
        <v>5</v>
      </c>
      <c r="Z2" s="1">
        <f>SUM(R6:U6)</f>
        <v>7</v>
      </c>
      <c r="AA2" s="1">
        <f>SUM(R6:R9)</f>
        <v>3</v>
      </c>
      <c r="AB2" s="1">
        <f>Z2-AA2</f>
        <v>4</v>
      </c>
      <c r="AC2" s="36">
        <f>AD2*10000000000000000+Y2*100000000000000+AB2*1000000000000+Z2*10000000000+AJ2*100000000+AI2*1000000+AO2*10000+AT2*100+AU2</f>
        <v>504070000000304</v>
      </c>
      <c r="AD2" s="5"/>
      <c r="AE2" s="37"/>
      <c r="AF2" s="37">
        <f>IF($Y2=$Y3,$S2-$R3,0)</f>
        <v>0</v>
      </c>
      <c r="AG2" s="37">
        <f>IF($Y2=$Y4,$T2-$R4,0)</f>
        <v>0</v>
      </c>
      <c r="AH2" s="37">
        <f>IF($Y2=$Y5,$U2-$R5,0)</f>
        <v>0</v>
      </c>
      <c r="AI2" s="37">
        <f>SUM(AE2:AH2)</f>
        <v>0</v>
      </c>
      <c r="AJ2" s="5"/>
      <c r="AK2" s="37"/>
      <c r="AL2" s="37">
        <f>IF($Y2=$Y3,$S6-$R7,0)</f>
        <v>0</v>
      </c>
      <c r="AM2" s="37">
        <f>IF($Y2=$Y4,$T6-$R8,0)</f>
        <v>0</v>
      </c>
      <c r="AN2" s="37">
        <f>IF($Y2=$Y5,$U6-$R9,0)</f>
        <v>0</v>
      </c>
      <c r="AO2" s="37">
        <f>SUM(AK2:AN2)</f>
        <v>0</v>
      </c>
      <c r="AP2" s="37"/>
      <c r="AQ2" s="37">
        <f>IF($Y2=$Y3,$S6,0)</f>
        <v>1</v>
      </c>
      <c r="AR2" s="37">
        <f>IF($Y2=$Y4,$T6,0)</f>
        <v>0</v>
      </c>
      <c r="AS2" s="37">
        <f>IF($Y2=$Y5,$U6,0)</f>
        <v>2</v>
      </c>
      <c r="AT2" s="37">
        <f>SUM(AP2:AS2)</f>
        <v>3</v>
      </c>
      <c r="AU2" s="5">
        <v>4</v>
      </c>
    </row>
    <row r="3" spans="1:47" ht="12.75">
      <c r="A3" s="7">
        <v>41070.75</v>
      </c>
      <c r="B3" s="4" t="s">
        <v>124</v>
      </c>
      <c r="C3" s="43" t="str">
        <f>X2</f>
        <v>Spanien</v>
      </c>
      <c r="D3" s="22" t="s">
        <v>22</v>
      </c>
      <c r="E3" s="44" t="str">
        <f>X3</f>
        <v>Italien</v>
      </c>
      <c r="F3" s="24"/>
      <c r="G3" s="69">
        <v>1</v>
      </c>
      <c r="H3" s="65" t="s">
        <v>23</v>
      </c>
      <c r="I3" s="63">
        <v>1</v>
      </c>
      <c r="J3" s="9" t="s">
        <v>24</v>
      </c>
      <c r="K3" s="1"/>
      <c r="L3" s="2" t="str">
        <f>VLOOKUP(2,$W$2:$AB$5,2,FALSE)</f>
        <v>Kroatien</v>
      </c>
      <c r="M3" s="2">
        <f>VLOOKUP(2,$W$2:$AB$5,3,FALSE)</f>
        <v>5</v>
      </c>
      <c r="N3" s="2">
        <f>VLOOKUP(2,$W$2:$AB$5,4,FALSE)</f>
        <v>6</v>
      </c>
      <c r="O3" s="2">
        <f>VLOOKUP(2,$W$2:$AB$5,5,FALSE)</f>
        <v>4</v>
      </c>
      <c r="P3" s="2">
        <f>VLOOKUP(2,$W$2:$AB$5,6,FALSE)</f>
        <v>2</v>
      </c>
      <c r="R3" s="49">
        <f>IF(I3="",0,IF(J3=$A$10,IF(G3&lt;I3,3,IF(G3=I3,1,0)),0))</f>
        <v>1</v>
      </c>
      <c r="S3" s="47"/>
      <c r="T3" s="49">
        <f>IF(G8="",0,IF(J7=$A$10,IF(G8&gt;I8,3,IF(G8=I8,1,0)),0))</f>
        <v>3</v>
      </c>
      <c r="U3" s="49">
        <f>IF(G6="",0,IF(J6=$A$10,IF(G6&gt;I6,3,IF(G6=I6,1,0)),0))</f>
        <v>1</v>
      </c>
      <c r="V3" s="1"/>
      <c r="W3" s="1">
        <f>RANK(AC3,$AC$2:$AC$5)</f>
        <v>3</v>
      </c>
      <c r="X3" s="40" t="s">
        <v>120</v>
      </c>
      <c r="Y3" s="1">
        <f>SUM(R3:U3)</f>
        <v>5</v>
      </c>
      <c r="Z3" s="1">
        <f>SUM(R7:U7)</f>
        <v>3</v>
      </c>
      <c r="AA3" s="1">
        <f>SUM(S6:S9)</f>
        <v>2</v>
      </c>
      <c r="AB3" s="1">
        <f>Z3-AA3</f>
        <v>1</v>
      </c>
      <c r="AC3" s="36">
        <f>AD3*10000000000000000+Y3*100000000000000+AB3*1000000000000+Z3*10000000000+AJ3*100000000+AI3*1000000+AO3*10000+AT3*100+AU3</f>
        <v>501030000000203</v>
      </c>
      <c r="AD3" s="5"/>
      <c r="AE3" s="37">
        <f>IF($Y3=$Y2,$R3-$S2,0)</f>
        <v>0</v>
      </c>
      <c r="AF3" s="37"/>
      <c r="AG3" s="37">
        <f>IF($Y3=$Y4,$T3-$S4,0)</f>
        <v>0</v>
      </c>
      <c r="AH3" s="37">
        <f>IF($Y3=$Y5,$U3-$S5,0)</f>
        <v>0</v>
      </c>
      <c r="AI3" s="37">
        <f>SUM(AE3:AH3)</f>
        <v>0</v>
      </c>
      <c r="AJ3" s="5"/>
      <c r="AK3" s="37">
        <f>IF($Y3=$Y2,$R7-$S6,0)</f>
        <v>0</v>
      </c>
      <c r="AL3" s="37"/>
      <c r="AM3" s="37">
        <f>IF($Y3=$Y4,$T7-$S8,0)</f>
        <v>0</v>
      </c>
      <c r="AN3" s="37">
        <f>IF($Y3=$Y5,$U7-$S9,0)</f>
        <v>0</v>
      </c>
      <c r="AO3" s="37">
        <f>SUM(AK3:AN3)</f>
        <v>0</v>
      </c>
      <c r="AP3" s="37">
        <f>IF($Y3=$Y2,$R7,0)</f>
        <v>1</v>
      </c>
      <c r="AQ3" s="37"/>
      <c r="AR3" s="37">
        <f>IF($Y3=$Y4,$T7,0)</f>
        <v>0</v>
      </c>
      <c r="AS3" s="37">
        <f>IF($Y3=$Y5,$U7,0)</f>
        <v>1</v>
      </c>
      <c r="AT3" s="37">
        <f>SUM(AP3:AS3)</f>
        <v>2</v>
      </c>
      <c r="AU3" s="5">
        <v>3</v>
      </c>
    </row>
    <row r="4" spans="1:47" ht="12.75">
      <c r="A4" s="7">
        <v>41070.864583333336</v>
      </c>
      <c r="B4" s="4" t="s">
        <v>125</v>
      </c>
      <c r="C4" s="45" t="str">
        <f>X4</f>
        <v>Irland</v>
      </c>
      <c r="D4" s="22" t="s">
        <v>22</v>
      </c>
      <c r="E4" s="46" t="str">
        <f>X5</f>
        <v>Kroatien</v>
      </c>
      <c r="F4" s="24"/>
      <c r="G4" s="74">
        <v>1</v>
      </c>
      <c r="H4" s="65" t="s">
        <v>23</v>
      </c>
      <c r="I4" s="64">
        <v>3</v>
      </c>
      <c r="J4" s="9" t="s">
        <v>24</v>
      </c>
      <c r="K4" s="1"/>
      <c r="L4" s="2" t="str">
        <f>VLOOKUP(3,$W$2:$AB$5,2,FALSE)</f>
        <v>Italien</v>
      </c>
      <c r="M4" s="2">
        <f>VLOOKUP(3,$W$2:$AB$5,3,FALSE)</f>
        <v>5</v>
      </c>
      <c r="N4" s="2">
        <f>VLOOKUP(3,$W$2:$AB$5,4,FALSE)</f>
        <v>3</v>
      </c>
      <c r="O4" s="2">
        <f>VLOOKUP(3,$W$2:$AB$5,5,FALSE)</f>
        <v>2</v>
      </c>
      <c r="P4" s="2">
        <f>VLOOKUP(3,$W$2:$AB$5,6,FALSE)</f>
        <v>1</v>
      </c>
      <c r="R4" s="50">
        <f>IF(I5="",0,IF(J5=$A$10,IF(G5&lt;I5,3,IF(G5=I5,1,0)),0))</f>
        <v>0</v>
      </c>
      <c r="S4" s="50">
        <f>IF(I8="",0,IF(J7=$A$10,IF(G8&lt;I8,3,IF(G8=I8,1,0)),0))</f>
        <v>0</v>
      </c>
      <c r="T4" s="47"/>
      <c r="U4" s="50">
        <f>IF(G4="",0,IF(J4=$A$10,IF(G4&gt;I4,3,IF(G4=I4,1,0)),0))</f>
        <v>0</v>
      </c>
      <c r="V4" s="1"/>
      <c r="W4" s="1">
        <f>RANK(AC4,$AC$2:$AC$5)</f>
        <v>4</v>
      </c>
      <c r="X4" s="41" t="s">
        <v>126</v>
      </c>
      <c r="Y4" s="1">
        <f>SUM(R4:U4)</f>
        <v>0</v>
      </c>
      <c r="Z4" s="1">
        <f>SUM(R8:U8)</f>
        <v>1</v>
      </c>
      <c r="AA4" s="1">
        <f>SUM(T6:T9)</f>
        <v>8</v>
      </c>
      <c r="AB4" s="1">
        <f>Z4-AA4</f>
        <v>-7</v>
      </c>
      <c r="AC4" s="36">
        <f>AD4*10000000000000000+Y4*100000000000000+AB4*1000000000000+Z4*10000000000+AJ4*100000000+AI4*1000000+AO4*10000+AT4*100+AU4</f>
        <v>-6989999999998</v>
      </c>
      <c r="AD4" s="5"/>
      <c r="AE4" s="37">
        <f>IF($Y4=$Y2,$R4-$T2,0)</f>
        <v>0</v>
      </c>
      <c r="AF4" s="37">
        <f>IF($Y4=$Y3,$S4-$T3,0)</f>
        <v>0</v>
      </c>
      <c r="AG4" s="37"/>
      <c r="AH4" s="37">
        <f>IF($Y4=$Y5,$U4-$T5,0)</f>
        <v>0</v>
      </c>
      <c r="AI4" s="37">
        <f>SUM(AE4:AH4)</f>
        <v>0</v>
      </c>
      <c r="AJ4" s="5"/>
      <c r="AK4" s="37">
        <f>IF($Y4=$Y2,$R8-$T6,0)</f>
        <v>0</v>
      </c>
      <c r="AL4" s="37">
        <f>IF($Y4=$Y3,$S8-$T7,0)</f>
        <v>0</v>
      </c>
      <c r="AM4" s="37"/>
      <c r="AN4" s="37">
        <f>IF($Y4=$Y5,$U8-$T9,0)</f>
        <v>0</v>
      </c>
      <c r="AO4" s="37">
        <f>SUM(AK4:AN4)</f>
        <v>0</v>
      </c>
      <c r="AP4" s="37">
        <f>IF($Y4=$Y2,$R8,0)</f>
        <v>0</v>
      </c>
      <c r="AQ4" s="37">
        <f>IF($Y4=$Y3,$S8,0)</f>
        <v>0</v>
      </c>
      <c r="AR4" s="37"/>
      <c r="AS4" s="37">
        <f>IF($Y4=$Y5,$U8,0)</f>
        <v>0</v>
      </c>
      <c r="AT4" s="37">
        <f>SUM(AP4:AS4)</f>
        <v>0</v>
      </c>
      <c r="AU4" s="5">
        <v>2</v>
      </c>
    </row>
    <row r="5" spans="1:47" ht="12.75">
      <c r="A5" s="7">
        <v>41074.864583333336</v>
      </c>
      <c r="B5" s="4" t="s">
        <v>124</v>
      </c>
      <c r="C5" s="43" t="str">
        <f>X2</f>
        <v>Spanien</v>
      </c>
      <c r="D5" s="22" t="s">
        <v>22</v>
      </c>
      <c r="E5" s="45" t="str">
        <f>X4</f>
        <v>Irland</v>
      </c>
      <c r="F5" s="24"/>
      <c r="G5" s="71">
        <v>4</v>
      </c>
      <c r="H5" s="65" t="s">
        <v>23</v>
      </c>
      <c r="I5" s="60">
        <v>0</v>
      </c>
      <c r="J5" s="9" t="s">
        <v>24</v>
      </c>
      <c r="K5" s="1"/>
      <c r="L5" s="2" t="str">
        <f>VLOOKUP(4,$W$2:$AB$5,2,FALSE)</f>
        <v>Irland</v>
      </c>
      <c r="M5" s="2">
        <f>VLOOKUP(4,$W$2:$AB$5,3,FALSE)</f>
        <v>0</v>
      </c>
      <c r="N5" s="2">
        <f>VLOOKUP(4,$W$2:$AB$5,4,FALSE)</f>
        <v>1</v>
      </c>
      <c r="O5" s="2">
        <f>VLOOKUP(4,$W$2:$AB$5,5,FALSE)</f>
        <v>8</v>
      </c>
      <c r="P5" s="2">
        <f>VLOOKUP(4,$W$2:$AB$5,6,FALSE)</f>
        <v>-7</v>
      </c>
      <c r="R5" s="51">
        <f>IF(I7="",0,IF(J8=$A$10,IF(I7&gt;G7,3,IF(I7=G7,1,0)),0))</f>
        <v>1</v>
      </c>
      <c r="S5" s="51">
        <f>IF(I6="",0,IF(J6=$A$10,IF(G6&lt;I6,3,IF(G6=I6,1,0)),0))</f>
        <v>1</v>
      </c>
      <c r="T5" s="51">
        <f>IF(I4="",0,IF(J4=$A$10,IF(G4&lt;I4,3,IF(G4=I4,1,0)),0))</f>
        <v>3</v>
      </c>
      <c r="U5" s="47"/>
      <c r="V5" s="1"/>
      <c r="W5" s="1">
        <f>RANK(AC5,$AC$2:$AC$5)</f>
        <v>2</v>
      </c>
      <c r="X5" s="39" t="s">
        <v>119</v>
      </c>
      <c r="Y5" s="1">
        <f>SUM(R5:U5)</f>
        <v>5</v>
      </c>
      <c r="Z5" s="1">
        <f>SUM(R9:U9)</f>
        <v>6</v>
      </c>
      <c r="AA5" s="1">
        <f>SUM(U6:U9)</f>
        <v>4</v>
      </c>
      <c r="AB5" s="1">
        <f>Z5-AA5</f>
        <v>2</v>
      </c>
      <c r="AC5" s="36">
        <f>AD5*10000000000000000+Y5*100000000000000+AB5*1000000000000+Z5*10000000000+AJ5*100000000+AI5*1000000+AO5*10000+AT5*100+AU5</f>
        <v>502060000000301</v>
      </c>
      <c r="AD5" s="5"/>
      <c r="AE5" s="37">
        <f>IF($Y5=$Y2,$R5-$U2,0)</f>
        <v>0</v>
      </c>
      <c r="AF5" s="37">
        <f>IF($Y5=$Y3,$S5-$U3,0)</f>
        <v>0</v>
      </c>
      <c r="AG5" s="37">
        <f>IF($Y5=$Y4,$T5-$U4,0)</f>
        <v>0</v>
      </c>
      <c r="AH5" s="37"/>
      <c r="AI5" s="37">
        <f>SUM(AE5:AH5)</f>
        <v>0</v>
      </c>
      <c r="AJ5" s="5"/>
      <c r="AK5" s="37">
        <f>IF($Y5=$Y2,$R9-$U6,0)</f>
        <v>0</v>
      </c>
      <c r="AL5" s="37">
        <f>IF($Y5=$Y3,$S9-$U7,0)</f>
        <v>0</v>
      </c>
      <c r="AM5" s="37">
        <f>IF($Y5=$Y4,$T9-$U8,0)</f>
        <v>0</v>
      </c>
      <c r="AN5" s="37"/>
      <c r="AO5" s="37">
        <f>SUM(AK5:AN5)</f>
        <v>0</v>
      </c>
      <c r="AP5" s="37">
        <f>IF($Y5=$Y2,$R9,0)</f>
        <v>2</v>
      </c>
      <c r="AQ5" s="37">
        <f>IF($Y5=$Y3,$S9,0)</f>
        <v>1</v>
      </c>
      <c r="AR5" s="37">
        <f>IF($Y5=$Y4,$T9,0)</f>
        <v>0</v>
      </c>
      <c r="AS5" s="37"/>
      <c r="AT5" s="37">
        <f>SUM(AP5:AS5)</f>
        <v>3</v>
      </c>
      <c r="AU5" s="5">
        <v>1</v>
      </c>
    </row>
    <row r="6" spans="1:47" ht="12.75">
      <c r="A6" s="7">
        <v>41074.75</v>
      </c>
      <c r="B6" s="4" t="s">
        <v>125</v>
      </c>
      <c r="C6" s="44" t="str">
        <f>X3</f>
        <v>Italien</v>
      </c>
      <c r="D6" s="22" t="s">
        <v>22</v>
      </c>
      <c r="E6" s="46" t="str">
        <f>X5</f>
        <v>Kroatien</v>
      </c>
      <c r="F6" s="24"/>
      <c r="G6" s="72">
        <v>1</v>
      </c>
      <c r="H6" s="65" t="s">
        <v>23</v>
      </c>
      <c r="I6" s="64">
        <v>1</v>
      </c>
      <c r="J6" s="9" t="s">
        <v>24</v>
      </c>
      <c r="K6" s="1"/>
      <c r="L6" s="1"/>
      <c r="M6" s="1"/>
      <c r="N6" s="1"/>
      <c r="O6" s="1"/>
      <c r="R6" s="47"/>
      <c r="S6" s="48">
        <f>IF(J3=$A$10,G3,0)</f>
        <v>1</v>
      </c>
      <c r="T6" s="48">
        <f>IF(J5=$A$10,G5,0)</f>
        <v>4</v>
      </c>
      <c r="U6" s="48">
        <f>IF(J8=$A$10,G7,0)</f>
        <v>2</v>
      </c>
      <c r="V6" s="1"/>
      <c r="W6" s="1"/>
      <c r="X6" s="1"/>
      <c r="Y6" s="1"/>
      <c r="Z6" s="1"/>
      <c r="AA6" s="1"/>
      <c r="AB6" s="1"/>
      <c r="AC6" s="6"/>
      <c r="AD6" s="9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U6" s="37"/>
    </row>
    <row r="7" spans="1:29" ht="12.75">
      <c r="A7" s="7">
        <v>41078.864583333336</v>
      </c>
      <c r="B7" s="4" t="s">
        <v>125</v>
      </c>
      <c r="C7" s="43" t="str">
        <f>X2</f>
        <v>Spanien</v>
      </c>
      <c r="D7" s="22" t="s">
        <v>22</v>
      </c>
      <c r="E7" s="46" t="str">
        <f>X5</f>
        <v>Kroatien</v>
      </c>
      <c r="F7" s="2"/>
      <c r="G7" s="69">
        <v>2</v>
      </c>
      <c r="H7" s="65" t="s">
        <v>23</v>
      </c>
      <c r="I7" s="64">
        <v>2</v>
      </c>
      <c r="J7" s="9" t="s">
        <v>24</v>
      </c>
      <c r="L7" s="33" t="str">
        <f>IF(M2&gt;0,L2,"")</f>
        <v>Spanien</v>
      </c>
      <c r="M7" s="2" t="s">
        <v>46</v>
      </c>
      <c r="R7" s="49">
        <f>IF(J3=$A$10,I3,0)</f>
        <v>1</v>
      </c>
      <c r="S7" s="47"/>
      <c r="T7" s="49">
        <f>IF(J7=$A$10,G8,0)</f>
        <v>1</v>
      </c>
      <c r="U7" s="49">
        <f>IF(J6=$A$10,G6,0)</f>
        <v>1</v>
      </c>
      <c r="AC7" s="2" t="s">
        <v>30</v>
      </c>
    </row>
    <row r="8" spans="1:29" ht="12.75">
      <c r="A8" s="7">
        <v>41078.864583333336</v>
      </c>
      <c r="B8" s="4" t="s">
        <v>124</v>
      </c>
      <c r="C8" s="44" t="str">
        <f>X3</f>
        <v>Italien</v>
      </c>
      <c r="D8" s="22" t="s">
        <v>22</v>
      </c>
      <c r="E8" s="45" t="str">
        <f>X4</f>
        <v>Irland</v>
      </c>
      <c r="F8" s="24"/>
      <c r="G8" s="76">
        <v>1</v>
      </c>
      <c r="H8" s="65" t="s">
        <v>23</v>
      </c>
      <c r="I8" s="62">
        <v>0</v>
      </c>
      <c r="J8" s="9" t="s">
        <v>24</v>
      </c>
      <c r="L8" s="33" t="str">
        <f>IF(M3&gt;0,L3,"")</f>
        <v>Kroatien</v>
      </c>
      <c r="M8" s="2" t="s">
        <v>47</v>
      </c>
      <c r="R8" s="50">
        <f>IF(J5=$A$10,I5,0)</f>
        <v>0</v>
      </c>
      <c r="S8" s="50">
        <f>IF(J7=$A$10,I8,0)</f>
        <v>0</v>
      </c>
      <c r="T8" s="47"/>
      <c r="U8" s="50">
        <f>IF(J4=$A$10,G4,0)</f>
        <v>1</v>
      </c>
      <c r="AC8" s="2" t="s">
        <v>34</v>
      </c>
    </row>
    <row r="9" spans="3:29" ht="13.5" thickBot="1">
      <c r="C9" s="2"/>
      <c r="D9" s="2"/>
      <c r="E9" s="2"/>
      <c r="F9" s="24"/>
      <c r="H9" s="75"/>
      <c r="R9" s="51">
        <f>IF(J8=$A$10,I7,0)</f>
        <v>2</v>
      </c>
      <c r="S9" s="51">
        <f>IF(J6=$A$10,I6,0)</f>
        <v>1</v>
      </c>
      <c r="T9" s="51">
        <f>IF(J4=$A$10,I4,0)</f>
        <v>3</v>
      </c>
      <c r="U9" s="47"/>
      <c r="AC9" s="2" t="s">
        <v>35</v>
      </c>
    </row>
    <row r="10" spans="1:2" ht="14.25" thickBot="1" thickTop="1">
      <c r="A10" s="16" t="s">
        <v>24</v>
      </c>
      <c r="B10" s="135" t="s">
        <v>85</v>
      </c>
    </row>
    <row r="11" spans="2:29" ht="13.5" thickTop="1">
      <c r="B11" s="3"/>
      <c r="C11" s="3"/>
      <c r="AC11" s="2" t="s">
        <v>127</v>
      </c>
    </row>
    <row r="12" spans="3:29" ht="12.75">
      <c r="C12" s="52">
        <v>1</v>
      </c>
      <c r="D12" s="21"/>
      <c r="E12" s="53">
        <v>2</v>
      </c>
      <c r="AC12" s="2" t="s">
        <v>128</v>
      </c>
    </row>
    <row r="13" spans="3:29" ht="12.75">
      <c r="C13" s="54">
        <v>3</v>
      </c>
      <c r="D13" s="21"/>
      <c r="E13" s="55">
        <v>4</v>
      </c>
      <c r="AC13" s="2" t="s">
        <v>129</v>
      </c>
    </row>
    <row r="14" spans="3:29" ht="12.75">
      <c r="C14" s="52">
        <v>1</v>
      </c>
      <c r="D14" s="21"/>
      <c r="E14" s="54">
        <v>3</v>
      </c>
      <c r="AC14" s="2" t="s">
        <v>130</v>
      </c>
    </row>
    <row r="15" spans="3:29" ht="12.75">
      <c r="C15" s="53">
        <v>2</v>
      </c>
      <c r="D15" s="21"/>
      <c r="E15" s="55">
        <v>4</v>
      </c>
      <c r="AC15" s="2" t="s">
        <v>131</v>
      </c>
    </row>
    <row r="16" spans="3:29" ht="12.75">
      <c r="C16" s="52">
        <v>1</v>
      </c>
      <c r="D16" s="2"/>
      <c r="E16" s="55">
        <v>4</v>
      </c>
      <c r="AC16" s="2" t="s">
        <v>132</v>
      </c>
    </row>
    <row r="17" spans="1:29" ht="12.75">
      <c r="A17" s="17"/>
      <c r="B17" s="21"/>
      <c r="C17" s="53">
        <v>2</v>
      </c>
      <c r="D17" s="21"/>
      <c r="E17" s="54">
        <v>3</v>
      </c>
      <c r="AC17" s="2" t="s">
        <v>133</v>
      </c>
    </row>
    <row r="18" spans="1:29" ht="12.75">
      <c r="A18" s="17"/>
      <c r="B18" s="21"/>
      <c r="C18" s="2"/>
      <c r="D18" s="2"/>
      <c r="E18" s="2"/>
      <c r="AC18" s="2" t="s">
        <v>134</v>
      </c>
    </row>
    <row r="19" spans="2:29" ht="12.75">
      <c r="B19" s="1"/>
      <c r="AC19" s="2" t="s">
        <v>135</v>
      </c>
    </row>
    <row r="20" spans="2:29" ht="12.75">
      <c r="B20" s="1"/>
      <c r="AC20" s="2" t="s">
        <v>136</v>
      </c>
    </row>
    <row r="21" ht="12.75">
      <c r="B21" s="1"/>
    </row>
    <row r="22" ht="12.75">
      <c r="B22" s="1"/>
    </row>
    <row r="23" ht="12.75">
      <c r="B23" s="1"/>
    </row>
    <row r="24" spans="1:2" ht="12.75">
      <c r="A24" s="17"/>
      <c r="B24" s="2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spans="1:2" ht="12.75">
      <c r="A30" s="17"/>
      <c r="B30" s="2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spans="1:2" ht="12.75">
      <c r="A36" s="17"/>
      <c r="B36" s="21"/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0"/>
  <sheetViews>
    <sheetView workbookViewId="0" topLeftCell="A1">
      <selection activeCell="G1" sqref="G1"/>
    </sheetView>
  </sheetViews>
  <sheetFormatPr defaultColWidth="11.421875" defaultRowHeight="12.75"/>
  <cols>
    <col min="1" max="1" width="15.28125" style="2" customWidth="1"/>
    <col min="2" max="2" width="12.7109375" style="2" customWidth="1"/>
    <col min="3" max="3" width="16.8515625" style="12" customWidth="1"/>
    <col min="4" max="4" width="1.57421875" style="23" customWidth="1"/>
    <col min="5" max="5" width="16.421875" style="12" customWidth="1"/>
    <col min="6" max="6" width="1.57421875" style="12" customWidth="1"/>
    <col min="7" max="7" width="3.57421875" style="34" customWidth="1"/>
    <col min="8" max="8" width="1.57421875" style="15" customWidth="1"/>
    <col min="9" max="9" width="3.57421875" style="34" customWidth="1"/>
    <col min="10" max="10" width="2.7109375" style="9" customWidth="1"/>
    <col min="11" max="11" width="2.140625" style="2" customWidth="1"/>
    <col min="12" max="12" width="15.28125" style="2" customWidth="1"/>
    <col min="13" max="15" width="4.421875" style="2" customWidth="1"/>
    <col min="16" max="16" width="4.28125" style="2" customWidth="1"/>
    <col min="17" max="21" width="2.00390625" style="2" customWidth="1"/>
    <col min="22" max="22" width="2.140625" style="2" customWidth="1"/>
    <col min="23" max="23" width="2.421875" style="2" customWidth="1"/>
    <col min="24" max="24" width="14.28125" style="2" customWidth="1"/>
    <col min="25" max="25" width="2.28125" style="2" customWidth="1"/>
    <col min="26" max="26" width="3.140625" style="2" customWidth="1"/>
    <col min="27" max="27" width="3.00390625" style="2" customWidth="1"/>
    <col min="28" max="28" width="4.28125" style="2" customWidth="1"/>
    <col min="29" max="29" width="16.421875" style="2" customWidth="1"/>
    <col min="30" max="30" width="3.00390625" style="10" customWidth="1"/>
    <col min="31" max="34" width="2.00390625" style="38" customWidth="1"/>
    <col min="35" max="36" width="3.8515625" style="38" customWidth="1"/>
    <col min="37" max="40" width="2.00390625" style="38" customWidth="1"/>
    <col min="41" max="41" width="3.8515625" style="38" customWidth="1"/>
    <col min="42" max="45" width="2.00390625" style="38" customWidth="1"/>
    <col min="46" max="46" width="4.421875" style="2" customWidth="1"/>
    <col min="47" max="47" width="3.8515625" style="38" customWidth="1"/>
    <col min="48" max="48" width="22.140625" style="36" customWidth="1"/>
    <col min="49" max="16384" width="11.421875" style="2" customWidth="1"/>
  </cols>
  <sheetData>
    <row r="1" spans="1:48" s="12" customFormat="1" ht="12.75">
      <c r="A1" s="31" t="s">
        <v>0</v>
      </c>
      <c r="B1" s="32" t="s">
        <v>44</v>
      </c>
      <c r="C1" s="24" t="s">
        <v>2</v>
      </c>
      <c r="D1" s="21"/>
      <c r="E1" s="24"/>
      <c r="F1" s="24"/>
      <c r="G1" s="28"/>
      <c r="H1" s="27"/>
      <c r="I1" s="28"/>
      <c r="J1" s="29"/>
      <c r="K1" s="24"/>
      <c r="L1" s="30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/>
      <c r="R1" s="2"/>
      <c r="S1" s="2"/>
      <c r="T1" s="2"/>
      <c r="U1" s="2"/>
      <c r="V1" s="24"/>
      <c r="W1" s="24" t="s">
        <v>8</v>
      </c>
      <c r="X1" s="30" t="s">
        <v>9</v>
      </c>
      <c r="Y1" s="24" t="s">
        <v>4</v>
      </c>
      <c r="Z1" s="24" t="s">
        <v>5</v>
      </c>
      <c r="AA1" s="24" t="s">
        <v>6</v>
      </c>
      <c r="AB1" s="24" t="s">
        <v>7</v>
      </c>
      <c r="AC1" s="24"/>
      <c r="AD1" s="29" t="s">
        <v>10</v>
      </c>
      <c r="AE1" s="22" t="s">
        <v>11</v>
      </c>
      <c r="AF1" s="22"/>
      <c r="AG1" s="22"/>
      <c r="AH1" s="22"/>
      <c r="AI1" s="22" t="s">
        <v>12</v>
      </c>
      <c r="AJ1" s="30" t="s">
        <v>13</v>
      </c>
      <c r="AK1" s="22" t="s">
        <v>14</v>
      </c>
      <c r="AL1" s="22"/>
      <c r="AM1" s="22"/>
      <c r="AN1" s="22"/>
      <c r="AO1" s="22" t="s">
        <v>15</v>
      </c>
      <c r="AP1" s="22" t="s">
        <v>16</v>
      </c>
      <c r="AQ1" s="22"/>
      <c r="AR1" s="22"/>
      <c r="AS1" s="22"/>
      <c r="AT1" s="23" t="s">
        <v>17</v>
      </c>
      <c r="AU1" s="30" t="s">
        <v>18</v>
      </c>
      <c r="AV1" s="35"/>
    </row>
    <row r="2" spans="1:47" ht="12.75">
      <c r="A2" s="3" t="s">
        <v>19</v>
      </c>
      <c r="B2" s="3" t="s">
        <v>20</v>
      </c>
      <c r="C2" s="24"/>
      <c r="D2" s="21"/>
      <c r="E2" s="24"/>
      <c r="F2" s="24"/>
      <c r="G2" s="28"/>
      <c r="H2" s="14"/>
      <c r="I2" s="28"/>
      <c r="K2" s="1"/>
      <c r="L2" s="2" t="str">
        <f>VLOOKUP(1,$W$2:$AB$5,2,FALSE)</f>
        <v>Spanien</v>
      </c>
      <c r="M2" s="2">
        <f>VLOOKUP(1,$W$2:$AB$5,3,FALSE)</f>
        <v>5</v>
      </c>
      <c r="N2" s="2">
        <f>VLOOKUP(1,$W$2:$AB$5,4,FALSE)</f>
        <v>7</v>
      </c>
      <c r="O2" s="2">
        <f>VLOOKUP(1,$W$2:$AB$5,5,FALSE)</f>
        <v>3</v>
      </c>
      <c r="P2" s="2">
        <f>VLOOKUP(1,$W$2:$AB$5,6,FALSE)</f>
        <v>4</v>
      </c>
      <c r="R2" s="47"/>
      <c r="S2" s="48">
        <f>IF(G3="",0,IF(J3=$A$10,IF(G3&gt;I3,3,IF(G3=I3,1,0)),0))</f>
        <v>1</v>
      </c>
      <c r="T2" s="48">
        <f>IF(G5="",0,IF(J5=$A$10,IF(G5&gt;I5,3,IF(G5=I5,1,0)),0))</f>
        <v>3</v>
      </c>
      <c r="U2" s="48">
        <f>IF(G7="",0,IF(J8=$A$10,IF(I7&lt;G7,3,IF(I7=G7,1,0)),0))</f>
        <v>1</v>
      </c>
      <c r="V2" s="1"/>
      <c r="W2" s="1">
        <f>RANK(AC2,$AC$2:$AC$5)</f>
        <v>1</v>
      </c>
      <c r="X2" s="42" t="s">
        <v>93</v>
      </c>
      <c r="Y2" s="1">
        <f>SUM(R2:U2)</f>
        <v>5</v>
      </c>
      <c r="Z2" s="1">
        <f>SUM(R6:U6)</f>
        <v>7</v>
      </c>
      <c r="AA2" s="1">
        <f>SUM(R6:R9)</f>
        <v>3</v>
      </c>
      <c r="AB2" s="1">
        <f>Z2-AA2</f>
        <v>4</v>
      </c>
      <c r="AC2" s="36">
        <f>IF(O$8="",AD2*10000000000000000+Y2*100000000000000+AB2*1000000000000+Z2*10000000000+AJ2*100000000+AI2*1000000+AO2*10000+AT2*100+AU2,AD2*10000000000000000+Y2*100000000000000+AJ2*1000000000000+AI2*10000000000+AO2*100000000+AT2*1000000+AB2*10000+Z2*100+AU2)</f>
        <v>500000003040704</v>
      </c>
      <c r="AD2" s="5"/>
      <c r="AE2" s="37"/>
      <c r="AF2" s="37">
        <f>IF($Y2=$Y3,$S2-$R3,0)</f>
        <v>0</v>
      </c>
      <c r="AG2" s="37">
        <f>IF($Y2=$Y4,$T2-$R4,0)</f>
        <v>0</v>
      </c>
      <c r="AH2" s="37">
        <f>IF($Y2=$Y5,$U2-$R5,0)</f>
        <v>0</v>
      </c>
      <c r="AI2" s="37">
        <f>SUM(AE2:AH2)</f>
        <v>0</v>
      </c>
      <c r="AJ2" s="5"/>
      <c r="AK2" s="37"/>
      <c r="AL2" s="37">
        <f>IF($Y2=$Y3,$S6-$R7,0)</f>
        <v>0</v>
      </c>
      <c r="AM2" s="37">
        <f>IF($Y2=$Y4,$T6-$R8,0)</f>
        <v>0</v>
      </c>
      <c r="AN2" s="37">
        <f>IF($Y2=$Y5,$U6-$R9,0)</f>
        <v>0</v>
      </c>
      <c r="AO2" s="37">
        <f>SUM(AK2:AN2)</f>
        <v>0</v>
      </c>
      <c r="AP2" s="37"/>
      <c r="AQ2" s="37">
        <f>IF($Y2=$Y3,$S6,0)</f>
        <v>1</v>
      </c>
      <c r="AR2" s="37">
        <f>IF($Y2=$Y4,$T6,0)</f>
        <v>0</v>
      </c>
      <c r="AS2" s="37">
        <f>IF($Y2=$Y5,$U6,0)</f>
        <v>2</v>
      </c>
      <c r="AT2" s="37">
        <f>SUM(AP2:AS2)</f>
        <v>3</v>
      </c>
      <c r="AU2" s="5">
        <v>4</v>
      </c>
    </row>
    <row r="3" spans="1:47" ht="12.75">
      <c r="A3" s="7">
        <v>41070.75</v>
      </c>
      <c r="B3" s="4" t="s">
        <v>124</v>
      </c>
      <c r="C3" s="43" t="str">
        <f>X2</f>
        <v>Spanien</v>
      </c>
      <c r="D3" s="22" t="s">
        <v>22</v>
      </c>
      <c r="E3" s="44" t="str">
        <f>X3</f>
        <v>Italien</v>
      </c>
      <c r="F3" s="24"/>
      <c r="G3" s="69">
        <v>1</v>
      </c>
      <c r="H3" s="13" t="s">
        <v>23</v>
      </c>
      <c r="I3" s="72">
        <v>1</v>
      </c>
      <c r="J3" s="9" t="s">
        <v>24</v>
      </c>
      <c r="K3" s="1"/>
      <c r="L3" s="2" t="str">
        <f>VLOOKUP(2,$W$2:$AB$5,2,FALSE)</f>
        <v>Kroatien</v>
      </c>
      <c r="M3" s="2">
        <f>VLOOKUP(2,$W$2:$AB$5,3,FALSE)</f>
        <v>5</v>
      </c>
      <c r="N3" s="2">
        <f>VLOOKUP(2,$W$2:$AB$5,4,FALSE)</f>
        <v>6</v>
      </c>
      <c r="O3" s="2">
        <f>VLOOKUP(2,$W$2:$AB$5,5,FALSE)</f>
        <v>4</v>
      </c>
      <c r="P3" s="2">
        <f>VLOOKUP(2,$W$2:$AB$5,6,FALSE)</f>
        <v>2</v>
      </c>
      <c r="R3" s="49">
        <f>IF(I3="",0,IF(J3=$A$10,IF(G3&lt;I3,3,IF(G3=I3,1,0)),0))</f>
        <v>1</v>
      </c>
      <c r="S3" s="47"/>
      <c r="T3" s="49">
        <f>IF(G8="",0,IF(J7=$A$10,IF(G8&gt;I8,3,IF(G8=I8,1,0)),0))</f>
        <v>3</v>
      </c>
      <c r="U3" s="49">
        <f>IF(G6="",0,IF(J6=$A$10,IF(G6&gt;I6,3,IF(G6=I6,1,0)),0))</f>
        <v>1</v>
      </c>
      <c r="V3" s="1"/>
      <c r="W3" s="1">
        <f>RANK(AC3,$AC$2:$AC$5)</f>
        <v>3</v>
      </c>
      <c r="X3" s="40" t="s">
        <v>120</v>
      </c>
      <c r="Y3" s="1">
        <f>SUM(R3:U3)</f>
        <v>5</v>
      </c>
      <c r="Z3" s="1">
        <f>SUM(R7:U7)</f>
        <v>5</v>
      </c>
      <c r="AA3" s="1">
        <f>SUM(S6:S9)</f>
        <v>2</v>
      </c>
      <c r="AB3" s="1">
        <f>Z3-AA3</f>
        <v>3</v>
      </c>
      <c r="AC3" s="36">
        <f>IF(O$8="",AD3*10000000000000000+Y3*100000000000000+AB3*1000000000000+Z3*10000000000+AJ3*100000000+AI3*1000000+AO3*10000+AT3*100+AU3,AD3*10000000000000000+Y3*100000000000000+AJ3*1000000000000+AI3*10000000000+AO3*100000000+AT3*1000000+AB3*10000+Z3*100+AU3)</f>
        <v>500000002030503</v>
      </c>
      <c r="AD3" s="5"/>
      <c r="AE3" s="37">
        <f>IF($Y3=$Y2,$R3-$S2,0)</f>
        <v>0</v>
      </c>
      <c r="AF3" s="37"/>
      <c r="AG3" s="37">
        <f>IF($Y3=$Y4,$T3-$S4,0)</f>
        <v>0</v>
      </c>
      <c r="AH3" s="37">
        <f>IF($Y3=$Y5,$U3-$S5,0)</f>
        <v>0</v>
      </c>
      <c r="AI3" s="37">
        <f>SUM(AE3:AH3)</f>
        <v>0</v>
      </c>
      <c r="AJ3" s="5"/>
      <c r="AK3" s="37">
        <f>IF($Y3=$Y2,$R7-$S6,0)</f>
        <v>0</v>
      </c>
      <c r="AL3" s="37"/>
      <c r="AM3" s="37">
        <f>IF($Y3=$Y4,$T7-$S8,0)</f>
        <v>0</v>
      </c>
      <c r="AN3" s="37">
        <f>IF($Y3=$Y5,$U7-$S9,0)</f>
        <v>0</v>
      </c>
      <c r="AO3" s="37">
        <f>SUM(AK3:AN3)</f>
        <v>0</v>
      </c>
      <c r="AP3" s="37">
        <f>IF($Y3=$Y2,$R7,0)</f>
        <v>1</v>
      </c>
      <c r="AQ3" s="37"/>
      <c r="AR3" s="37">
        <f>IF($Y3=$Y4,$T7,0)</f>
        <v>0</v>
      </c>
      <c r="AS3" s="37">
        <f>IF($Y3=$Y5,$U7,0)</f>
        <v>1</v>
      </c>
      <c r="AT3" s="37">
        <f>SUM(AP3:AS3)</f>
        <v>2</v>
      </c>
      <c r="AU3" s="5">
        <v>3</v>
      </c>
    </row>
    <row r="4" spans="1:47" ht="12.75">
      <c r="A4" s="7">
        <v>41070.864583333336</v>
      </c>
      <c r="B4" s="4" t="s">
        <v>125</v>
      </c>
      <c r="C4" s="45" t="str">
        <f>X4</f>
        <v>Irland</v>
      </c>
      <c r="D4" s="22" t="s">
        <v>22</v>
      </c>
      <c r="E4" s="46" t="str">
        <f>X5</f>
        <v>Kroatien</v>
      </c>
      <c r="F4" s="24"/>
      <c r="G4" s="70">
        <v>1</v>
      </c>
      <c r="H4" s="13" t="s">
        <v>23</v>
      </c>
      <c r="I4" s="78">
        <v>3</v>
      </c>
      <c r="J4" s="9" t="s">
        <v>24</v>
      </c>
      <c r="K4" s="1"/>
      <c r="L4" s="2" t="str">
        <f>VLOOKUP(3,$W$2:$AB$5,2,FALSE)</f>
        <v>Italien</v>
      </c>
      <c r="M4" s="2">
        <f>VLOOKUP(3,$W$2:$AB$5,3,FALSE)</f>
        <v>5</v>
      </c>
      <c r="N4" s="2">
        <f>VLOOKUP(3,$W$2:$AB$5,4,FALSE)</f>
        <v>5</v>
      </c>
      <c r="O4" s="2">
        <f>VLOOKUP(3,$W$2:$AB$5,5,FALSE)</f>
        <v>2</v>
      </c>
      <c r="P4" s="2">
        <f>VLOOKUP(3,$W$2:$AB$5,6,FALSE)</f>
        <v>3</v>
      </c>
      <c r="R4" s="50">
        <f>IF(I5="",0,IF(J5=$A$10,IF(G5&lt;I5,3,IF(G5=I5,1,0)),0))</f>
        <v>0</v>
      </c>
      <c r="S4" s="50">
        <f>IF(I8="",0,IF(J7=$A$10,IF(G8&lt;I8,3,IF(G8=I8,1,0)),0))</f>
        <v>0</v>
      </c>
      <c r="T4" s="47"/>
      <c r="U4" s="50">
        <f>IF(G4="",0,IF(J4=$A$10,IF(G4&gt;I4,3,IF(G4=I4,1,0)),0))</f>
        <v>0</v>
      </c>
      <c r="V4" s="1"/>
      <c r="W4" s="1">
        <f>RANK(AC4,$AC$2:$AC$5)</f>
        <v>4</v>
      </c>
      <c r="X4" s="41" t="s">
        <v>126</v>
      </c>
      <c r="Y4" s="1">
        <f>SUM(R4:U4)</f>
        <v>0</v>
      </c>
      <c r="Z4" s="1">
        <f>SUM(R8:U8)</f>
        <v>1</v>
      </c>
      <c r="AA4" s="1">
        <f>SUM(T6:T9)</f>
        <v>10</v>
      </c>
      <c r="AB4" s="1">
        <f>Z4-AA4</f>
        <v>-9</v>
      </c>
      <c r="AC4" s="36">
        <f>IF(O$8="",AD4*10000000000000000+Y4*100000000000000+AB4*1000000000000+Z4*10000000000+AJ4*100000000+AI4*1000000+AO4*10000+AT4*100+AU4,AD4*10000000000000000+Y4*100000000000000+AJ4*1000000000000+AI4*10000000000+AO4*100000000+AT4*1000000+AB4*10000+Z4*100+AU4)</f>
        <v>-89898</v>
      </c>
      <c r="AD4" s="5"/>
      <c r="AE4" s="37">
        <f>IF($Y4=$Y2,$R4-$T2,0)</f>
        <v>0</v>
      </c>
      <c r="AF4" s="37">
        <f>IF($Y4=$Y3,$S4-$T3,0)</f>
        <v>0</v>
      </c>
      <c r="AG4" s="37"/>
      <c r="AH4" s="37">
        <f>IF($Y4=$Y5,$U4-$T5,0)</f>
        <v>0</v>
      </c>
      <c r="AI4" s="37">
        <f>SUM(AE4:AH4)</f>
        <v>0</v>
      </c>
      <c r="AJ4" s="5"/>
      <c r="AK4" s="37">
        <f>IF($Y4=$Y2,$R8-$T6,0)</f>
        <v>0</v>
      </c>
      <c r="AL4" s="37">
        <f>IF($Y4=$Y3,$S8-$T7,0)</f>
        <v>0</v>
      </c>
      <c r="AM4" s="37"/>
      <c r="AN4" s="37">
        <f>IF($Y4=$Y5,$U8-$T9,0)</f>
        <v>0</v>
      </c>
      <c r="AO4" s="37">
        <f>SUM(AK4:AN4)</f>
        <v>0</v>
      </c>
      <c r="AP4" s="37">
        <f>IF($Y4=$Y2,$R8,0)</f>
        <v>0</v>
      </c>
      <c r="AQ4" s="37">
        <f>IF($Y4=$Y3,$S8,0)</f>
        <v>0</v>
      </c>
      <c r="AR4" s="37"/>
      <c r="AS4" s="37">
        <f>IF($Y4=$Y5,$U8,0)</f>
        <v>0</v>
      </c>
      <c r="AT4" s="37">
        <f>SUM(AP4:AS4)</f>
        <v>0</v>
      </c>
      <c r="AU4" s="5">
        <v>2</v>
      </c>
    </row>
    <row r="5" spans="1:47" ht="12.75">
      <c r="A5" s="7">
        <v>41074.864583333336</v>
      </c>
      <c r="B5" s="4" t="s">
        <v>124</v>
      </c>
      <c r="C5" s="43" t="str">
        <f>X2</f>
        <v>Spanien</v>
      </c>
      <c r="D5" s="22" t="s">
        <v>22</v>
      </c>
      <c r="E5" s="45" t="str">
        <f>X4</f>
        <v>Irland</v>
      </c>
      <c r="F5" s="24"/>
      <c r="G5" s="77">
        <v>4</v>
      </c>
      <c r="H5" s="13" t="s">
        <v>23</v>
      </c>
      <c r="I5" s="74">
        <v>0</v>
      </c>
      <c r="J5" s="9" t="s">
        <v>24</v>
      </c>
      <c r="K5" s="1"/>
      <c r="L5" s="2" t="str">
        <f>VLOOKUP(4,$W$2:$AB$5,2,FALSE)</f>
        <v>Irland</v>
      </c>
      <c r="M5" s="2">
        <f>VLOOKUP(4,$W$2:$AB$5,3,FALSE)</f>
        <v>0</v>
      </c>
      <c r="N5" s="2">
        <f>VLOOKUP(4,$W$2:$AB$5,4,FALSE)</f>
        <v>1</v>
      </c>
      <c r="O5" s="2">
        <f>VLOOKUP(4,$W$2:$AB$5,5,FALSE)</f>
        <v>10</v>
      </c>
      <c r="P5" s="2">
        <f>VLOOKUP(4,$W$2:$AB$5,6,FALSE)</f>
        <v>-9</v>
      </c>
      <c r="R5" s="51">
        <f>IF(I7="",0,IF(J8=$A$10,IF(I7&gt;G7,3,IF(I7=G7,1,0)),0))</f>
        <v>1</v>
      </c>
      <c r="S5" s="51">
        <f>IF(I6="",0,IF(J6=$A$10,IF(G6&lt;I6,3,IF(G6=I6,1,0)),0))</f>
        <v>1</v>
      </c>
      <c r="T5" s="51">
        <f>IF(I4="",0,IF(J4=$A$10,IF(G4&lt;I4,3,IF(G4=I4,1,0)),0))</f>
        <v>3</v>
      </c>
      <c r="U5" s="47"/>
      <c r="V5" s="1"/>
      <c r="W5" s="1">
        <f>RANK(AC5,$AC$2:$AC$5)</f>
        <v>2</v>
      </c>
      <c r="X5" s="39" t="s">
        <v>119</v>
      </c>
      <c r="Y5" s="1">
        <f>SUM(R5:U5)</f>
        <v>5</v>
      </c>
      <c r="Z5" s="1">
        <f>SUM(R9:U9)</f>
        <v>6</v>
      </c>
      <c r="AA5" s="1">
        <f>SUM(U6:U9)</f>
        <v>4</v>
      </c>
      <c r="AB5" s="1">
        <f>Z5-AA5</f>
        <v>2</v>
      </c>
      <c r="AC5" s="36">
        <f>IF(O$8="",AD5*10000000000000000+Y5*100000000000000+AB5*1000000000000+Z5*10000000000+AJ5*100000000+AI5*1000000+AO5*10000+AT5*100+AU5,AD5*10000000000000000+Y5*100000000000000+AJ5*1000000000000+AI5*10000000000+AO5*100000000+AT5*1000000+AB5*10000+Z5*100+AU5)</f>
        <v>500000003020601</v>
      </c>
      <c r="AD5" s="5"/>
      <c r="AE5" s="37">
        <f>IF($Y5=$Y2,$R5-$U2,0)</f>
        <v>0</v>
      </c>
      <c r="AF5" s="37">
        <f>IF($Y5=$Y3,$S5-$U3,0)</f>
        <v>0</v>
      </c>
      <c r="AG5" s="37">
        <f>IF($Y5=$Y4,$T5-$U4,0)</f>
        <v>0</v>
      </c>
      <c r="AH5" s="37"/>
      <c r="AI5" s="37">
        <f>SUM(AE5:AH5)</f>
        <v>0</v>
      </c>
      <c r="AJ5" s="5"/>
      <c r="AK5" s="37">
        <f>IF($Y5=$Y2,$R9-$U6,0)</f>
        <v>0</v>
      </c>
      <c r="AL5" s="37">
        <f>IF($Y5=$Y3,$S9-$U7,0)</f>
        <v>0</v>
      </c>
      <c r="AM5" s="37">
        <f>IF($Y5=$Y4,$T9-$U8,0)</f>
        <v>0</v>
      </c>
      <c r="AN5" s="37"/>
      <c r="AO5" s="37">
        <f>SUM(AK5:AN5)</f>
        <v>0</v>
      </c>
      <c r="AP5" s="37">
        <f>IF($Y5=$Y2,$R9,0)</f>
        <v>2</v>
      </c>
      <c r="AQ5" s="37">
        <f>IF($Y5=$Y3,$S9,0)</f>
        <v>1</v>
      </c>
      <c r="AR5" s="37">
        <f>IF($Y5=$Y4,$T9,0)</f>
        <v>0</v>
      </c>
      <c r="AS5" s="37"/>
      <c r="AT5" s="37">
        <f>SUM(AP5:AS5)</f>
        <v>3</v>
      </c>
      <c r="AU5" s="5">
        <v>1</v>
      </c>
    </row>
    <row r="6" spans="1:47" ht="12.75">
      <c r="A6" s="7">
        <v>41074.75</v>
      </c>
      <c r="B6" s="4" t="s">
        <v>125</v>
      </c>
      <c r="C6" s="44" t="str">
        <f>X3</f>
        <v>Italien</v>
      </c>
      <c r="D6" s="22" t="s">
        <v>22</v>
      </c>
      <c r="E6" s="46" t="str">
        <f>X5</f>
        <v>Kroatien</v>
      </c>
      <c r="F6" s="24"/>
      <c r="G6" s="76">
        <v>1</v>
      </c>
      <c r="H6" s="13" t="s">
        <v>23</v>
      </c>
      <c r="I6" s="78">
        <v>1</v>
      </c>
      <c r="J6" s="9" t="s">
        <v>24</v>
      </c>
      <c r="K6" s="1"/>
      <c r="L6" s="1"/>
      <c r="M6" s="1"/>
      <c r="N6" s="1"/>
      <c r="O6" s="1"/>
      <c r="R6" s="47"/>
      <c r="S6" s="48">
        <f>IF(J3=$A$10,G3,0)</f>
        <v>1</v>
      </c>
      <c r="T6" s="48">
        <f>IF(J5=$A$10,G5,0)</f>
        <v>4</v>
      </c>
      <c r="U6" s="48">
        <f>IF(J8=$A$10,G7,0)</f>
        <v>2</v>
      </c>
      <c r="V6" s="1"/>
      <c r="W6" s="1"/>
      <c r="X6" s="1"/>
      <c r="Y6" s="1"/>
      <c r="Z6" s="1"/>
      <c r="AA6" s="1"/>
      <c r="AB6" s="1"/>
      <c r="AC6" s="6"/>
      <c r="AD6" s="9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U6" s="37"/>
    </row>
    <row r="7" spans="1:29" ht="12.75">
      <c r="A7" s="7">
        <v>41078.864583333336</v>
      </c>
      <c r="B7" s="4" t="s">
        <v>125</v>
      </c>
      <c r="C7" s="43" t="str">
        <f>X2</f>
        <v>Spanien</v>
      </c>
      <c r="D7" s="22" t="s">
        <v>22</v>
      </c>
      <c r="E7" s="46" t="str">
        <f>X5</f>
        <v>Kroatien</v>
      </c>
      <c r="F7" s="2"/>
      <c r="G7" s="77">
        <v>2</v>
      </c>
      <c r="H7" s="13" t="s">
        <v>23</v>
      </c>
      <c r="I7" s="78">
        <v>2</v>
      </c>
      <c r="J7" s="9" t="s">
        <v>24</v>
      </c>
      <c r="L7" s="33" t="str">
        <f>IF(M2&gt;0,L2,"")</f>
        <v>Spanien</v>
      </c>
      <c r="M7" s="2" t="s">
        <v>46</v>
      </c>
      <c r="O7" s="57"/>
      <c r="R7" s="49">
        <f>IF(J3=$A$10,I3,0)</f>
        <v>1</v>
      </c>
      <c r="S7" s="47"/>
      <c r="T7" s="49">
        <f>IF(J7=$A$10,G8,0)</f>
        <v>3</v>
      </c>
      <c r="U7" s="49">
        <f>IF(J6=$A$10,G6,0)</f>
        <v>1</v>
      </c>
      <c r="AC7" s="2" t="s">
        <v>30</v>
      </c>
    </row>
    <row r="8" spans="1:29" ht="12.75">
      <c r="A8" s="7">
        <v>41078.864583333336</v>
      </c>
      <c r="B8" s="4" t="s">
        <v>124</v>
      </c>
      <c r="C8" s="44" t="str">
        <f>X3</f>
        <v>Italien</v>
      </c>
      <c r="D8" s="22" t="s">
        <v>22</v>
      </c>
      <c r="E8" s="45" t="str">
        <f>X4</f>
        <v>Irland</v>
      </c>
      <c r="F8" s="24"/>
      <c r="G8" s="76">
        <v>3</v>
      </c>
      <c r="H8" s="13" t="s">
        <v>23</v>
      </c>
      <c r="I8" s="70">
        <v>0</v>
      </c>
      <c r="J8" s="9" t="s">
        <v>24</v>
      </c>
      <c r="L8" s="33" t="str">
        <f>IF(M3&gt;0,L3,"")</f>
        <v>Kroatien</v>
      </c>
      <c r="M8" s="2" t="s">
        <v>47</v>
      </c>
      <c r="N8" s="58"/>
      <c r="O8" s="59" t="s">
        <v>11</v>
      </c>
      <c r="R8" s="50">
        <f>IF(J5=$A$10,I5,0)</f>
        <v>0</v>
      </c>
      <c r="S8" s="50">
        <f>IF(J7=$A$10,I8,0)</f>
        <v>0</v>
      </c>
      <c r="T8" s="47"/>
      <c r="U8" s="50">
        <f>IF(J4=$A$10,G4,0)</f>
        <v>1</v>
      </c>
      <c r="AC8" s="2" t="s">
        <v>34</v>
      </c>
    </row>
    <row r="9" spans="3:29" ht="13.5" thickBot="1">
      <c r="C9" s="2"/>
      <c r="D9" s="2"/>
      <c r="E9" s="2"/>
      <c r="F9" s="24"/>
      <c r="H9" s="75"/>
      <c r="R9" s="51">
        <f>IF(J8=$A$10,I7,0)</f>
        <v>2</v>
      </c>
      <c r="S9" s="51">
        <f>IF(J6=$A$10,I6,0)</f>
        <v>1</v>
      </c>
      <c r="T9" s="51">
        <f>IF(J4=$A$10,I4,0)</f>
        <v>3</v>
      </c>
      <c r="U9" s="47"/>
      <c r="AC9" s="2" t="s">
        <v>35</v>
      </c>
    </row>
    <row r="10" spans="1:2" ht="14.25" thickBot="1" thickTop="1">
      <c r="A10" s="16" t="s">
        <v>24</v>
      </c>
      <c r="B10" s="135" t="s">
        <v>85</v>
      </c>
    </row>
    <row r="11" spans="2:29" ht="13.5" thickTop="1">
      <c r="B11" s="3"/>
      <c r="C11" s="3"/>
      <c r="AC11" s="2" t="s">
        <v>127</v>
      </c>
    </row>
    <row r="12" spans="3:29" ht="12.75">
      <c r="C12" s="52">
        <v>1</v>
      </c>
      <c r="D12" s="21"/>
      <c r="E12" s="53">
        <v>2</v>
      </c>
      <c r="AC12" s="2" t="s">
        <v>128</v>
      </c>
    </row>
    <row r="13" spans="3:29" ht="12.75">
      <c r="C13" s="54">
        <v>3</v>
      </c>
      <c r="D13" s="21"/>
      <c r="E13" s="55">
        <v>4</v>
      </c>
      <c r="AC13" s="2" t="s">
        <v>129</v>
      </c>
    </row>
    <row r="14" spans="3:29" ht="12.75">
      <c r="C14" s="52">
        <v>1</v>
      </c>
      <c r="D14" s="21"/>
      <c r="E14" s="54">
        <v>3</v>
      </c>
      <c r="AC14" s="2" t="s">
        <v>130</v>
      </c>
    </row>
    <row r="15" spans="3:29" ht="12.75">
      <c r="C15" s="53">
        <v>2</v>
      </c>
      <c r="D15" s="21"/>
      <c r="E15" s="55">
        <v>4</v>
      </c>
      <c r="AC15" s="2" t="s">
        <v>131</v>
      </c>
    </row>
    <row r="16" spans="3:29" ht="12.75">
      <c r="C16" s="52">
        <v>1</v>
      </c>
      <c r="D16" s="2"/>
      <c r="E16" s="55">
        <v>4</v>
      </c>
      <c r="AC16" s="2" t="s">
        <v>132</v>
      </c>
    </row>
    <row r="17" spans="1:29" ht="12.75">
      <c r="A17" s="17"/>
      <c r="B17" s="21"/>
      <c r="C17" s="53">
        <v>2</v>
      </c>
      <c r="D17" s="21"/>
      <c r="E17" s="54">
        <v>3</v>
      </c>
      <c r="AC17" s="2" t="s">
        <v>133</v>
      </c>
    </row>
    <row r="18" spans="1:29" ht="12.75">
      <c r="A18" s="17"/>
      <c r="B18" s="21"/>
      <c r="C18" s="2"/>
      <c r="D18" s="2"/>
      <c r="E18" s="2"/>
      <c r="AC18" s="2" t="s">
        <v>134</v>
      </c>
    </row>
    <row r="19" spans="2:29" ht="12.75">
      <c r="B19" s="1"/>
      <c r="AC19" s="2" t="s">
        <v>135</v>
      </c>
    </row>
    <row r="20" spans="2:29" ht="12.75">
      <c r="B20" s="1"/>
      <c r="AC20" s="2" t="s">
        <v>136</v>
      </c>
    </row>
    <row r="21" ht="12.75">
      <c r="B21" s="1"/>
    </row>
    <row r="22" ht="12.75">
      <c r="B22" s="1"/>
    </row>
    <row r="23" ht="12.75">
      <c r="B23" s="1"/>
    </row>
    <row r="24" spans="1:2" ht="12.75">
      <c r="A24" s="17"/>
      <c r="B24" s="2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spans="1:2" ht="12.75">
      <c r="A30" s="17"/>
      <c r="B30" s="2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spans="1:2" ht="12.75">
      <c r="A36" s="17"/>
      <c r="B36" s="21"/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0"/>
  <sheetViews>
    <sheetView workbookViewId="0" topLeftCell="A1">
      <selection activeCell="G1" sqref="G1"/>
    </sheetView>
  </sheetViews>
  <sheetFormatPr defaultColWidth="11.421875" defaultRowHeight="12.75"/>
  <cols>
    <col min="1" max="1" width="15.28125" style="2" customWidth="1"/>
    <col min="2" max="2" width="12.7109375" style="2" customWidth="1"/>
    <col min="3" max="3" width="16.8515625" style="12" customWidth="1"/>
    <col min="4" max="4" width="1.57421875" style="23" customWidth="1"/>
    <col min="5" max="5" width="16.421875" style="12" customWidth="1"/>
    <col min="6" max="6" width="1.57421875" style="12" customWidth="1"/>
    <col min="7" max="7" width="3.57421875" style="34" customWidth="1"/>
    <col min="8" max="8" width="1.57421875" style="15" customWidth="1"/>
    <col min="9" max="9" width="3.57421875" style="34" customWidth="1"/>
    <col min="10" max="10" width="2.7109375" style="9" customWidth="1"/>
    <col min="11" max="11" width="2.140625" style="2" customWidth="1"/>
    <col min="12" max="12" width="15.28125" style="2" customWidth="1"/>
    <col min="13" max="15" width="4.421875" style="2" customWidth="1"/>
    <col min="16" max="16" width="4.28125" style="2" customWidth="1"/>
    <col min="17" max="21" width="2.00390625" style="2" customWidth="1"/>
    <col min="22" max="22" width="2.140625" style="2" customWidth="1"/>
    <col min="23" max="23" width="2.421875" style="2" customWidth="1"/>
    <col min="24" max="24" width="14.28125" style="2" customWidth="1"/>
    <col min="25" max="25" width="2.28125" style="2" customWidth="1"/>
    <col min="26" max="26" width="3.140625" style="2" customWidth="1"/>
    <col min="27" max="27" width="3.00390625" style="2" customWidth="1"/>
    <col min="28" max="28" width="4.28125" style="2" customWidth="1"/>
    <col min="29" max="29" width="16.421875" style="2" customWidth="1"/>
    <col min="30" max="30" width="3.00390625" style="10" customWidth="1"/>
    <col min="31" max="34" width="2.00390625" style="38" customWidth="1"/>
    <col min="35" max="36" width="3.8515625" style="38" customWidth="1"/>
    <col min="37" max="40" width="2.00390625" style="38" customWidth="1"/>
    <col min="41" max="41" width="3.8515625" style="38" customWidth="1"/>
    <col min="42" max="45" width="2.00390625" style="38" customWidth="1"/>
    <col min="46" max="46" width="4.421875" style="2" customWidth="1"/>
    <col min="47" max="47" width="3.8515625" style="38" customWidth="1"/>
    <col min="48" max="48" width="22.140625" style="36" customWidth="1"/>
    <col min="49" max="16384" width="11.421875" style="2" customWidth="1"/>
  </cols>
  <sheetData>
    <row r="1" spans="1:48" s="12" customFormat="1" ht="12.75">
      <c r="A1" s="31" t="s">
        <v>0</v>
      </c>
      <c r="B1" s="32" t="s">
        <v>44</v>
      </c>
      <c r="C1" s="24" t="s">
        <v>2</v>
      </c>
      <c r="D1" s="21"/>
      <c r="E1" s="24"/>
      <c r="F1" s="24"/>
      <c r="G1" s="28"/>
      <c r="H1" s="27"/>
      <c r="I1" s="28"/>
      <c r="J1" s="29"/>
      <c r="K1" s="24"/>
      <c r="L1" s="30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/>
      <c r="R1" s="2"/>
      <c r="S1" s="2"/>
      <c r="T1" s="2"/>
      <c r="U1" s="2"/>
      <c r="V1" s="24"/>
      <c r="W1" s="24" t="s">
        <v>8</v>
      </c>
      <c r="X1" s="30" t="s">
        <v>9</v>
      </c>
      <c r="Y1" s="24" t="s">
        <v>4</v>
      </c>
      <c r="Z1" s="24" t="s">
        <v>5</v>
      </c>
      <c r="AA1" s="24" t="s">
        <v>6</v>
      </c>
      <c r="AB1" s="24" t="s">
        <v>7</v>
      </c>
      <c r="AC1" s="24"/>
      <c r="AD1" s="29" t="s">
        <v>10</v>
      </c>
      <c r="AE1" s="22" t="s">
        <v>11</v>
      </c>
      <c r="AF1" s="22"/>
      <c r="AG1" s="22"/>
      <c r="AH1" s="22"/>
      <c r="AI1" s="22" t="s">
        <v>12</v>
      </c>
      <c r="AJ1" s="30" t="s">
        <v>13</v>
      </c>
      <c r="AK1" s="22" t="s">
        <v>14</v>
      </c>
      <c r="AL1" s="22"/>
      <c r="AM1" s="22"/>
      <c r="AN1" s="22"/>
      <c r="AO1" s="22" t="s">
        <v>15</v>
      </c>
      <c r="AP1" s="22" t="s">
        <v>16</v>
      </c>
      <c r="AQ1" s="22"/>
      <c r="AR1" s="22"/>
      <c r="AS1" s="22"/>
      <c r="AT1" s="23" t="s">
        <v>17</v>
      </c>
      <c r="AU1" s="30" t="s">
        <v>18</v>
      </c>
      <c r="AV1" s="35"/>
    </row>
    <row r="2" spans="1:47" ht="12.75">
      <c r="A2" s="3" t="s">
        <v>19</v>
      </c>
      <c r="B2" s="3" t="s">
        <v>20</v>
      </c>
      <c r="C2" s="24"/>
      <c r="D2" s="21"/>
      <c r="E2" s="24"/>
      <c r="F2" s="24"/>
      <c r="G2" s="28"/>
      <c r="H2" s="14"/>
      <c r="I2" s="28"/>
      <c r="K2" s="1"/>
      <c r="L2" s="2" t="str">
        <f>VLOOKUP(1,$W$2:$AB$5,2,FALSE)</f>
        <v>Spanien</v>
      </c>
      <c r="M2" s="2">
        <f>VLOOKUP(1,$W$2:$AB$5,3,FALSE)</f>
        <v>5</v>
      </c>
      <c r="N2" s="2">
        <f>VLOOKUP(1,$W$2:$AB$5,4,FALSE)</f>
        <v>7</v>
      </c>
      <c r="O2" s="2">
        <f>VLOOKUP(1,$W$2:$AB$5,5,FALSE)</f>
        <v>3</v>
      </c>
      <c r="P2" s="2">
        <f>VLOOKUP(1,$W$2:$AB$5,6,FALSE)</f>
        <v>4</v>
      </c>
      <c r="R2" s="47"/>
      <c r="S2" s="48">
        <f>IF(G3="",0,IF(J3=$A$10,IF(G3&gt;I3,3,IF(G3=I3,1,0)),0))</f>
        <v>1</v>
      </c>
      <c r="T2" s="48">
        <f>IF(G5="",0,IF(J5=$A$10,IF(G5&gt;I5,3,IF(G5=I5,1,0)),0))</f>
        <v>3</v>
      </c>
      <c r="U2" s="48">
        <f>IF(I8="",0,IF(J8=$A$10,IF(G8&lt;I8,3,IF(G8=I8,1,0)),0))</f>
        <v>1</v>
      </c>
      <c r="V2" s="1"/>
      <c r="W2" s="1">
        <f>RANK(AC2,$AC$2:$AC$5)</f>
        <v>1</v>
      </c>
      <c r="X2" s="42" t="s">
        <v>93</v>
      </c>
      <c r="Y2" s="1">
        <f>SUM(R2:U2)</f>
        <v>5</v>
      </c>
      <c r="Z2" s="1">
        <f>SUM(R6:U6)</f>
        <v>7</v>
      </c>
      <c r="AA2" s="1">
        <f>SUM(R6:R9)</f>
        <v>3</v>
      </c>
      <c r="AB2" s="1">
        <f>Z2-AA2</f>
        <v>4</v>
      </c>
      <c r="AC2" s="36">
        <f>IF(O$8="",AD2*10000000000000000+Y2*100000000000000+AB2*1000000000000+Z2*10000000000+AJ2*100000000+AI2*1000000+AO2*10000+AT2*100+AU2,AD2*10000000000000000+Y2*100000000000000+AJ2*1000000000000+AI2*10000000000+AO2*100000000+AT2*1000000+AB2*10000+Z2*100+AU2)</f>
        <v>500000003040700</v>
      </c>
      <c r="AD2" s="5"/>
      <c r="AE2" s="37"/>
      <c r="AF2" s="37">
        <f>IF($Y2=$Y3,$S2-$R3,0)</f>
        <v>0</v>
      </c>
      <c r="AG2" s="37">
        <f>IF($Y2=$Y4,$T2-$R4,0)</f>
        <v>0</v>
      </c>
      <c r="AH2" s="37">
        <f>IF($Y2=$Y5,$U2-$R5,0)</f>
        <v>0</v>
      </c>
      <c r="AI2" s="37">
        <f>SUM(AE2:AH2)</f>
        <v>0</v>
      </c>
      <c r="AJ2" s="5"/>
      <c r="AK2" s="37"/>
      <c r="AL2" s="37">
        <f>IF($Y2=$Y3,$S6-$R7,0)</f>
        <v>0</v>
      </c>
      <c r="AM2" s="37">
        <f>IF($Y2=$Y4,$T6-$R8,0)</f>
        <v>0</v>
      </c>
      <c r="AN2" s="37">
        <f>IF($Y2=$Y5,$U6-$R9,0)</f>
        <v>0</v>
      </c>
      <c r="AO2" s="37">
        <f>SUM(AK2:AN2)</f>
        <v>0</v>
      </c>
      <c r="AP2" s="37"/>
      <c r="AQ2" s="37">
        <f>IF($Y2=$Y3,$S6,0)</f>
        <v>1</v>
      </c>
      <c r="AR2" s="37">
        <f>IF($Y2=$Y4,$T6,0)</f>
        <v>0</v>
      </c>
      <c r="AS2" s="37">
        <f>IF($Y2=$Y5,$U6,0)</f>
        <v>2</v>
      </c>
      <c r="AT2" s="37">
        <f>SUM(AP2:AS2)</f>
        <v>3</v>
      </c>
      <c r="AU2" s="5"/>
    </row>
    <row r="3" spans="1:47" ht="12.75">
      <c r="A3" s="7">
        <v>41070.75</v>
      </c>
      <c r="B3" s="4" t="s">
        <v>124</v>
      </c>
      <c r="C3" s="43" t="str">
        <f>X2</f>
        <v>Spanien</v>
      </c>
      <c r="D3" s="22" t="s">
        <v>22</v>
      </c>
      <c r="E3" s="44" t="str">
        <f>X3</f>
        <v>Italien</v>
      </c>
      <c r="F3" s="24"/>
      <c r="G3" s="69">
        <v>1</v>
      </c>
      <c r="H3" s="13" t="s">
        <v>23</v>
      </c>
      <c r="I3" s="72">
        <v>1</v>
      </c>
      <c r="J3" s="9" t="s">
        <v>24</v>
      </c>
      <c r="K3" s="1"/>
      <c r="L3" s="2" t="str">
        <f>VLOOKUP(2,$W$2:$AB$5,2,FALSE)</f>
        <v>Kroatien</v>
      </c>
      <c r="M3" s="2">
        <f>VLOOKUP(2,$W$2:$AB$5,3,FALSE)</f>
        <v>5</v>
      </c>
      <c r="N3" s="2">
        <f>VLOOKUP(2,$W$2:$AB$5,4,FALSE)</f>
        <v>6</v>
      </c>
      <c r="O3" s="2">
        <f>VLOOKUP(2,$W$2:$AB$5,5,FALSE)</f>
        <v>4</v>
      </c>
      <c r="P3" s="2">
        <f>VLOOKUP(2,$W$2:$AB$5,6,FALSE)</f>
        <v>2</v>
      </c>
      <c r="R3" s="49">
        <f>IF(I3="",0,IF(J3=$A$10,IF(G3&lt;I3,3,IF(G3=I3,1,0)),0))</f>
        <v>1</v>
      </c>
      <c r="S3" s="47"/>
      <c r="T3" s="49">
        <f>IF(G7="",0,IF(J7=$A$10,IF(G7&gt;I7,3,IF(G7=I7,1,0)),0))</f>
        <v>3</v>
      </c>
      <c r="U3" s="49">
        <f>IF(I6="",0,IF(J6=$A$10,IF(I6&gt;G6,3,IF(I6=G6,1,0)),0))</f>
        <v>1</v>
      </c>
      <c r="V3" s="1"/>
      <c r="W3" s="1">
        <f>RANK(AC3,$AC$2:$AC$5)</f>
        <v>3</v>
      </c>
      <c r="X3" s="40" t="s">
        <v>120</v>
      </c>
      <c r="Y3" s="1">
        <f>SUM(R3:U3)</f>
        <v>5</v>
      </c>
      <c r="Z3" s="1">
        <f>SUM(R7:U7)</f>
        <v>5</v>
      </c>
      <c r="AA3" s="1">
        <f>SUM(S6:S9)</f>
        <v>2</v>
      </c>
      <c r="AB3" s="1">
        <f>Z3-AA3</f>
        <v>3</v>
      </c>
      <c r="AC3" s="36">
        <f>IF(O$8="",AD3*10000000000000000+Y3*100000000000000+AB3*1000000000000+Z3*10000000000+AJ3*100000000+AI3*1000000+AO3*10000+AT3*100+AU3,AD3*10000000000000000+Y3*100000000000000+AJ3*1000000000000+AI3*10000000000+AO3*100000000+AT3*1000000+AB3*10000+Z3*100+AU3)</f>
        <v>500000002030500</v>
      </c>
      <c r="AD3" s="5"/>
      <c r="AE3" s="37">
        <f>IF($Y3=$Y2,$R3-$S2,0)</f>
        <v>0</v>
      </c>
      <c r="AF3" s="37"/>
      <c r="AG3" s="37">
        <f>IF($Y3=$Y4,$T3-$S4,0)</f>
        <v>0</v>
      </c>
      <c r="AH3" s="37">
        <f>IF($Y3=$Y5,$U3-$S5,0)</f>
        <v>0</v>
      </c>
      <c r="AI3" s="37">
        <f>SUM(AE3:AH3)</f>
        <v>0</v>
      </c>
      <c r="AJ3" s="5"/>
      <c r="AK3" s="37">
        <f>IF($Y3=$Y2,$R7-$S6,0)</f>
        <v>0</v>
      </c>
      <c r="AL3" s="37"/>
      <c r="AM3" s="37">
        <f>IF($Y3=$Y4,$T7-$S8,0)</f>
        <v>0</v>
      </c>
      <c r="AN3" s="37">
        <f>IF($Y3=$Y5,$U7-$S9,0)</f>
        <v>0</v>
      </c>
      <c r="AO3" s="37">
        <f>SUM(AK3:AN3)</f>
        <v>0</v>
      </c>
      <c r="AP3" s="37">
        <f>IF($Y3=$Y2,$R7,0)</f>
        <v>1</v>
      </c>
      <c r="AQ3" s="37"/>
      <c r="AR3" s="37">
        <f>IF($Y3=$Y4,$T7,0)</f>
        <v>0</v>
      </c>
      <c r="AS3" s="37">
        <f>IF($Y3=$Y5,$U7,0)</f>
        <v>1</v>
      </c>
      <c r="AT3" s="37">
        <f>SUM(AP3:AS3)</f>
        <v>2</v>
      </c>
      <c r="AU3" s="5"/>
    </row>
    <row r="4" spans="1:47" ht="12.75">
      <c r="A4" s="7">
        <v>41070.864583333336</v>
      </c>
      <c r="B4" s="4" t="s">
        <v>125</v>
      </c>
      <c r="C4" s="45" t="str">
        <f>X4</f>
        <v>Irland</v>
      </c>
      <c r="D4" s="22" t="s">
        <v>22</v>
      </c>
      <c r="E4" s="46" t="str">
        <f>X5</f>
        <v>Kroatien</v>
      </c>
      <c r="F4" s="24"/>
      <c r="G4" s="70">
        <v>1</v>
      </c>
      <c r="H4" s="13" t="s">
        <v>23</v>
      </c>
      <c r="I4" s="78">
        <v>3</v>
      </c>
      <c r="J4" s="9" t="s">
        <v>24</v>
      </c>
      <c r="K4" s="1"/>
      <c r="L4" s="2" t="str">
        <f>VLOOKUP(3,$W$2:$AB$5,2,FALSE)</f>
        <v>Italien</v>
      </c>
      <c r="M4" s="2">
        <f>VLOOKUP(3,$W$2:$AB$5,3,FALSE)</f>
        <v>5</v>
      </c>
      <c r="N4" s="2">
        <f>VLOOKUP(3,$W$2:$AB$5,4,FALSE)</f>
        <v>5</v>
      </c>
      <c r="O4" s="2">
        <f>VLOOKUP(3,$W$2:$AB$5,5,FALSE)</f>
        <v>2</v>
      </c>
      <c r="P4" s="2">
        <f>VLOOKUP(3,$W$2:$AB$5,6,FALSE)</f>
        <v>3</v>
      </c>
      <c r="R4" s="50">
        <f>IF(I5="",0,IF(J5=$A$10,IF(G5&lt;I5,3,IF(G5=I5,1,0)),0))</f>
        <v>0</v>
      </c>
      <c r="S4" s="50">
        <f>IF(I7="",0,IF(J7=$A$10,IF(G7&lt;I7,3,IF(G7=I7,1,0)),0))</f>
        <v>0</v>
      </c>
      <c r="T4" s="47"/>
      <c r="U4" s="50">
        <f>IF(G4="",0,IF(J4=$A$10,IF(G4&gt;I4,3,IF(G4=I4,1,0)),0))</f>
        <v>0</v>
      </c>
      <c r="V4" s="1"/>
      <c r="W4" s="1">
        <f>RANK(AC4,$AC$2:$AC$5)</f>
        <v>4</v>
      </c>
      <c r="X4" s="41" t="s">
        <v>126</v>
      </c>
      <c r="Y4" s="1">
        <f>SUM(R4:U4)</f>
        <v>0</v>
      </c>
      <c r="Z4" s="1">
        <f>SUM(R8:U8)</f>
        <v>1</v>
      </c>
      <c r="AA4" s="1">
        <f>SUM(T6:T9)</f>
        <v>10</v>
      </c>
      <c r="AB4" s="1">
        <f>Z4-AA4</f>
        <v>-9</v>
      </c>
      <c r="AC4" s="36">
        <f>IF(O$8="",AD4*10000000000000000+Y4*100000000000000+AB4*1000000000000+Z4*10000000000+AJ4*100000000+AI4*1000000+AO4*10000+AT4*100+AU4,AD4*10000000000000000+Y4*100000000000000+AJ4*1000000000000+AI4*10000000000+AO4*100000000+AT4*1000000+AB4*10000+Z4*100+AU4)</f>
        <v>-89900</v>
      </c>
      <c r="AD4" s="5"/>
      <c r="AE4" s="37">
        <f>IF($Y4=$Y2,$R4-$T2,0)</f>
        <v>0</v>
      </c>
      <c r="AF4" s="37">
        <f>IF($Y4=$Y3,$S4-$T3,0)</f>
        <v>0</v>
      </c>
      <c r="AG4" s="37"/>
      <c r="AH4" s="37">
        <f>IF($Y4=$Y5,$U4-$T5,0)</f>
        <v>0</v>
      </c>
      <c r="AI4" s="37">
        <f>SUM(AE4:AH4)</f>
        <v>0</v>
      </c>
      <c r="AJ4" s="5"/>
      <c r="AK4" s="37">
        <f>IF($Y4=$Y2,$R8-$T6,0)</f>
        <v>0</v>
      </c>
      <c r="AL4" s="37">
        <f>IF($Y4=$Y3,$S8-$T7,0)</f>
        <v>0</v>
      </c>
      <c r="AM4" s="37"/>
      <c r="AN4" s="37">
        <f>IF($Y4=$Y5,$U8-$T9,0)</f>
        <v>0</v>
      </c>
      <c r="AO4" s="37">
        <f>SUM(AK4:AN4)</f>
        <v>0</v>
      </c>
      <c r="AP4" s="37">
        <f>IF($Y4=$Y2,$R8,0)</f>
        <v>0</v>
      </c>
      <c r="AQ4" s="37">
        <f>IF($Y4=$Y3,$S8,0)</f>
        <v>0</v>
      </c>
      <c r="AR4" s="37"/>
      <c r="AS4" s="37">
        <f>IF($Y4=$Y5,$U8,0)</f>
        <v>0</v>
      </c>
      <c r="AT4" s="37">
        <f>SUM(AP4:AS4)</f>
        <v>0</v>
      </c>
      <c r="AU4" s="5"/>
    </row>
    <row r="5" spans="1:47" ht="12.75">
      <c r="A5" s="7">
        <v>41074.864583333336</v>
      </c>
      <c r="B5" s="4" t="s">
        <v>124</v>
      </c>
      <c r="C5" s="43" t="str">
        <f>X2</f>
        <v>Spanien</v>
      </c>
      <c r="D5" s="22" t="s">
        <v>22</v>
      </c>
      <c r="E5" s="45" t="str">
        <f>X4</f>
        <v>Irland</v>
      </c>
      <c r="F5" s="24"/>
      <c r="G5" s="77">
        <v>4</v>
      </c>
      <c r="H5" s="13" t="s">
        <v>23</v>
      </c>
      <c r="I5" s="74">
        <v>0</v>
      </c>
      <c r="J5" s="9" t="s">
        <v>24</v>
      </c>
      <c r="K5" s="1"/>
      <c r="L5" s="2" t="str">
        <f>VLOOKUP(4,$W$2:$AB$5,2,FALSE)</f>
        <v>Irland</v>
      </c>
      <c r="M5" s="2">
        <f>VLOOKUP(4,$W$2:$AB$5,3,FALSE)</f>
        <v>0</v>
      </c>
      <c r="N5" s="2">
        <f>VLOOKUP(4,$W$2:$AB$5,4,FALSE)</f>
        <v>1</v>
      </c>
      <c r="O5" s="2">
        <f>VLOOKUP(4,$W$2:$AB$5,5,FALSE)</f>
        <v>10</v>
      </c>
      <c r="P5" s="2">
        <f>VLOOKUP(4,$W$2:$AB$5,6,FALSE)</f>
        <v>-9</v>
      </c>
      <c r="R5" s="51">
        <f>IF(G8="",0,IF(J8=$A$10,IF(G8&gt;I8,3,IF(G8=I8,1,0)),0))</f>
        <v>1</v>
      </c>
      <c r="S5" s="51">
        <f>IF(G6="",0,IF(J6=$A$10,IF(I6&lt;G6,3,IF(I6=G6,1,0)),0))</f>
        <v>1</v>
      </c>
      <c r="T5" s="51">
        <f>IF(I4="",0,IF(J4=$A$10,IF(G4&lt;I4,3,IF(G4=I4,1,0)),0))</f>
        <v>3</v>
      </c>
      <c r="U5" s="47"/>
      <c r="V5" s="1"/>
      <c r="W5" s="1">
        <f>RANK(AC5,$AC$2:$AC$5)</f>
        <v>2</v>
      </c>
      <c r="X5" s="39" t="s">
        <v>119</v>
      </c>
      <c r="Y5" s="1">
        <f>SUM(R5:U5)</f>
        <v>5</v>
      </c>
      <c r="Z5" s="1">
        <f>SUM(R9:U9)</f>
        <v>6</v>
      </c>
      <c r="AA5" s="1">
        <f>SUM(U6:U9)</f>
        <v>4</v>
      </c>
      <c r="AB5" s="1">
        <f>Z5-AA5</f>
        <v>2</v>
      </c>
      <c r="AC5" s="36">
        <f>IF(O$8="",AD5*10000000000000000+Y5*100000000000000+AB5*1000000000000+Z5*10000000000+AJ5*100000000+AI5*1000000+AO5*10000+AT5*100+AU5,AD5*10000000000000000+Y5*100000000000000+AJ5*1000000000000+AI5*10000000000+AO5*100000000+AT5*1000000+AB5*10000+Z5*100+AU5)</f>
        <v>500000003020600</v>
      </c>
      <c r="AD5" s="5"/>
      <c r="AE5" s="37">
        <f>IF($Y5=$Y2,$R5-$U2,0)</f>
        <v>0</v>
      </c>
      <c r="AF5" s="37">
        <f>IF($Y5=$Y3,$S5-$U3,0)</f>
        <v>0</v>
      </c>
      <c r="AG5" s="37">
        <f>IF($Y5=$Y4,$T5-$U4,0)</f>
        <v>0</v>
      </c>
      <c r="AH5" s="37"/>
      <c r="AI5" s="37">
        <f>SUM(AE5:AH5)</f>
        <v>0</v>
      </c>
      <c r="AJ5" s="5"/>
      <c r="AK5" s="37">
        <f>IF($Y5=$Y2,$R9-$U6,0)</f>
        <v>0</v>
      </c>
      <c r="AL5" s="37">
        <f>IF($Y5=$Y3,$S9-$U7,0)</f>
        <v>0</v>
      </c>
      <c r="AM5" s="37">
        <f>IF($Y5=$Y4,$T9-$U8,0)</f>
        <v>0</v>
      </c>
      <c r="AN5" s="37"/>
      <c r="AO5" s="37">
        <f>SUM(AK5:AN5)</f>
        <v>0</v>
      </c>
      <c r="AP5" s="37">
        <f>IF($Y5=$Y2,$R9,0)</f>
        <v>2</v>
      </c>
      <c r="AQ5" s="37">
        <f>IF($Y5=$Y3,$S9,0)</f>
        <v>1</v>
      </c>
      <c r="AR5" s="37">
        <f>IF($Y5=$Y4,$T9,0)</f>
        <v>0</v>
      </c>
      <c r="AS5" s="37"/>
      <c r="AT5" s="37">
        <f>SUM(AP5:AS5)</f>
        <v>3</v>
      </c>
      <c r="AU5" s="5"/>
    </row>
    <row r="6" spans="1:47" ht="12.75">
      <c r="A6" s="7">
        <v>41074.75</v>
      </c>
      <c r="B6" s="4" t="s">
        <v>125</v>
      </c>
      <c r="C6" s="46" t="str">
        <f>X5</f>
        <v>Kroatien</v>
      </c>
      <c r="D6" s="22" t="s">
        <v>22</v>
      </c>
      <c r="E6" s="44" t="str">
        <f>X3</f>
        <v>Italien</v>
      </c>
      <c r="F6" s="24"/>
      <c r="G6" s="78">
        <v>1</v>
      </c>
      <c r="H6" s="13" t="s">
        <v>23</v>
      </c>
      <c r="I6" s="76">
        <v>1</v>
      </c>
      <c r="J6" s="9" t="s">
        <v>24</v>
      </c>
      <c r="K6" s="1"/>
      <c r="L6" s="1"/>
      <c r="M6" s="1"/>
      <c r="N6" s="1"/>
      <c r="O6" s="1"/>
      <c r="R6" s="47"/>
      <c r="S6" s="48">
        <f>IF(J3=$A$10,G3,0)</f>
        <v>1</v>
      </c>
      <c r="T6" s="48">
        <f>IF(J5=$A$10,G5,0)</f>
        <v>4</v>
      </c>
      <c r="U6" s="48">
        <f>IF(J8=$A$10,I8,0)</f>
        <v>2</v>
      </c>
      <c r="V6" s="1"/>
      <c r="W6" s="1"/>
      <c r="X6" s="1"/>
      <c r="Y6" s="1"/>
      <c r="Z6" s="1"/>
      <c r="AA6" s="1"/>
      <c r="AB6" s="1"/>
      <c r="AC6" s="6"/>
      <c r="AD6" s="9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U6" s="37"/>
    </row>
    <row r="7" spans="1:29" ht="12.75">
      <c r="A7" s="7">
        <v>41078.864583333336</v>
      </c>
      <c r="B7" s="4" t="s">
        <v>125</v>
      </c>
      <c r="C7" s="44" t="str">
        <f>X3</f>
        <v>Italien</v>
      </c>
      <c r="D7" s="22" t="s">
        <v>22</v>
      </c>
      <c r="E7" s="45" t="str">
        <f>X4</f>
        <v>Irland</v>
      </c>
      <c r="F7" s="2"/>
      <c r="G7" s="76">
        <v>3</v>
      </c>
      <c r="H7" s="13" t="s">
        <v>23</v>
      </c>
      <c r="I7" s="70">
        <v>0</v>
      </c>
      <c r="J7" s="9" t="s">
        <v>24</v>
      </c>
      <c r="L7" s="33" t="str">
        <f>IF(M2&gt;0,L2,"")</f>
        <v>Spanien</v>
      </c>
      <c r="M7" s="2" t="s">
        <v>46</v>
      </c>
      <c r="O7" s="57"/>
      <c r="R7" s="49">
        <f>IF(J3=$A$10,I3,0)</f>
        <v>1</v>
      </c>
      <c r="S7" s="47"/>
      <c r="T7" s="49">
        <f>IF(J7=$A$10,G7,0)</f>
        <v>3</v>
      </c>
      <c r="U7" s="49">
        <f>IF(J6=$A$10,I6,0)</f>
        <v>1</v>
      </c>
      <c r="AC7" s="2" t="s">
        <v>30</v>
      </c>
    </row>
    <row r="8" spans="1:29" ht="12.75">
      <c r="A8" s="7">
        <v>41078.864583333336</v>
      </c>
      <c r="B8" s="4" t="s">
        <v>124</v>
      </c>
      <c r="C8" s="46" t="str">
        <f>X5</f>
        <v>Kroatien</v>
      </c>
      <c r="D8" s="22" t="s">
        <v>22</v>
      </c>
      <c r="E8" s="43" t="str">
        <f>X2</f>
        <v>Spanien</v>
      </c>
      <c r="F8" s="24"/>
      <c r="G8" s="78">
        <v>2</v>
      </c>
      <c r="H8" s="13" t="s">
        <v>23</v>
      </c>
      <c r="I8" s="77">
        <v>2</v>
      </c>
      <c r="J8" s="9" t="s">
        <v>24</v>
      </c>
      <c r="L8" s="33" t="str">
        <f>IF(M3&gt;0,L3,"")</f>
        <v>Kroatien</v>
      </c>
      <c r="M8" s="2" t="s">
        <v>47</v>
      </c>
      <c r="N8" s="58"/>
      <c r="O8" s="59" t="s">
        <v>11</v>
      </c>
      <c r="R8" s="50">
        <f>IF(J5=$A$10,I5,0)</f>
        <v>0</v>
      </c>
      <c r="S8" s="50">
        <f>IF(J7=$A$10,I7,0)</f>
        <v>0</v>
      </c>
      <c r="T8" s="47"/>
      <c r="U8" s="50">
        <f>IF(J4=$A$10,G4,0)</f>
        <v>1</v>
      </c>
      <c r="AC8" s="2" t="s">
        <v>34</v>
      </c>
    </row>
    <row r="9" spans="3:29" ht="13.5" thickBot="1">
      <c r="C9" s="2"/>
      <c r="D9" s="2"/>
      <c r="E9" s="2"/>
      <c r="F9" s="24"/>
      <c r="H9" s="75"/>
      <c r="R9" s="51">
        <f>IF(J8=$A$10,G8,0)</f>
        <v>2</v>
      </c>
      <c r="S9" s="51">
        <f>IF(J6=$A$10,G6,0)</f>
        <v>1</v>
      </c>
      <c r="T9" s="51">
        <f>IF(J4=$A$10,I4,0)</f>
        <v>3</v>
      </c>
      <c r="U9" s="47"/>
      <c r="AC9" s="2" t="s">
        <v>35</v>
      </c>
    </row>
    <row r="10" spans="1:9" ht="14.25" thickBot="1" thickTop="1">
      <c r="A10" s="16" t="s">
        <v>24</v>
      </c>
      <c r="B10" s="21" t="s">
        <v>85</v>
      </c>
      <c r="G10" s="2"/>
      <c r="H10" s="2"/>
      <c r="I10" s="2"/>
    </row>
    <row r="11" spans="2:29" ht="13.5" thickTop="1">
      <c r="B11" s="3"/>
      <c r="C11" s="3"/>
      <c r="G11" s="2"/>
      <c r="H11" s="2"/>
      <c r="I11" s="2"/>
      <c r="AC11" s="2" t="s">
        <v>127</v>
      </c>
    </row>
    <row r="12" spans="3:29" ht="12.75">
      <c r="C12" s="52">
        <v>1</v>
      </c>
      <c r="D12" s="21"/>
      <c r="E12" s="53">
        <v>2</v>
      </c>
      <c r="G12" s="2"/>
      <c r="H12" s="2"/>
      <c r="I12" s="2"/>
      <c r="AC12" s="2" t="s">
        <v>128</v>
      </c>
    </row>
    <row r="13" spans="3:29" ht="12.75">
      <c r="C13" s="54">
        <v>3</v>
      </c>
      <c r="D13" s="21"/>
      <c r="E13" s="55">
        <v>4</v>
      </c>
      <c r="AC13" s="2" t="s">
        <v>129</v>
      </c>
    </row>
    <row r="14" spans="3:29" ht="12.75">
      <c r="C14" s="52">
        <v>1</v>
      </c>
      <c r="D14" s="21"/>
      <c r="E14" s="54">
        <v>3</v>
      </c>
      <c r="AC14" s="2" t="s">
        <v>130</v>
      </c>
    </row>
    <row r="15" spans="3:29" ht="12.75">
      <c r="C15" s="55">
        <v>4</v>
      </c>
      <c r="E15" s="53">
        <v>2</v>
      </c>
      <c r="AC15" s="2" t="s">
        <v>131</v>
      </c>
    </row>
    <row r="16" spans="3:29" ht="12.75">
      <c r="C16" s="53">
        <v>2</v>
      </c>
      <c r="E16" s="54">
        <v>3</v>
      </c>
      <c r="AC16" s="2" t="s">
        <v>132</v>
      </c>
    </row>
    <row r="17" spans="1:29" ht="12.75">
      <c r="A17" s="17"/>
      <c r="B17" s="21"/>
      <c r="C17" s="55">
        <v>4</v>
      </c>
      <c r="E17" s="52">
        <v>1</v>
      </c>
      <c r="AC17" s="2" t="s">
        <v>133</v>
      </c>
    </row>
    <row r="18" spans="1:29" ht="12.75">
      <c r="A18" s="17"/>
      <c r="B18" s="21"/>
      <c r="C18" s="2"/>
      <c r="D18" s="2"/>
      <c r="E18" s="2"/>
      <c r="AC18" s="2" t="s">
        <v>134</v>
      </c>
    </row>
    <row r="19" spans="2:29" ht="12.75">
      <c r="B19" s="1"/>
      <c r="AC19" s="2" t="s">
        <v>135</v>
      </c>
    </row>
    <row r="20" spans="2:29" ht="12.75">
      <c r="B20" s="1"/>
      <c r="AC20" s="2" t="s">
        <v>136</v>
      </c>
    </row>
    <row r="21" ht="12.75">
      <c r="B21" s="1"/>
    </row>
    <row r="22" ht="12.75">
      <c r="B22" s="1"/>
    </row>
    <row r="23" ht="12.75">
      <c r="B23" s="1"/>
    </row>
    <row r="24" spans="1:2" ht="12.75">
      <c r="A24" s="17"/>
      <c r="B24" s="2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spans="1:2" ht="12.75">
      <c r="A30" s="17"/>
      <c r="B30" s="2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spans="1:2" ht="12.75">
      <c r="A36" s="17"/>
      <c r="B36" s="21"/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24"/>
  <sheetViews>
    <sheetView workbookViewId="0" topLeftCell="A1">
      <selection activeCell="H1" sqref="H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2" customWidth="1"/>
    <col min="23" max="23" width="1.7109375" style="2" customWidth="1"/>
    <col min="24" max="24" width="3.00390625" style="2" customWidth="1"/>
    <col min="25" max="25" width="14.28125" style="2" customWidth="1"/>
    <col min="26" max="26" width="2.28125" style="2" customWidth="1"/>
    <col min="27" max="27" width="3.28125" style="2" customWidth="1"/>
    <col min="28" max="28" width="3.00390625" style="2" customWidth="1"/>
    <col min="29" max="29" width="4.421875" style="2" customWidth="1"/>
    <col min="30" max="30" width="19.28125" style="2" customWidth="1"/>
    <col min="31" max="31" width="3.140625" style="10" customWidth="1"/>
    <col min="32" max="32" width="3.57421875" style="2" customWidth="1"/>
    <col min="33" max="36" width="2.8515625" style="2" customWidth="1"/>
    <col min="37" max="37" width="3.140625" style="2" customWidth="1"/>
    <col min="38" max="38" width="6.421875" style="2" customWidth="1"/>
    <col min="39" max="42" width="2.8515625" style="2" customWidth="1"/>
    <col min="43" max="43" width="7.7109375" style="2" customWidth="1"/>
    <col min="44" max="47" width="3.00390625" style="2" customWidth="1"/>
    <col min="48" max="48" width="3.140625" style="2" customWidth="1"/>
    <col min="49" max="16384" width="11.421875" style="2" customWidth="1"/>
  </cols>
  <sheetData>
    <row r="1" spans="1:49" s="12" customFormat="1" ht="12.75">
      <c r="A1" s="12" t="s">
        <v>145</v>
      </c>
      <c r="B1" s="55" t="s">
        <v>0</v>
      </c>
      <c r="C1" s="46" t="s">
        <v>1</v>
      </c>
      <c r="D1" s="24" t="s">
        <v>2</v>
      </c>
      <c r="E1" s="21"/>
      <c r="F1" s="24"/>
      <c r="G1" s="24"/>
      <c r="H1" s="28"/>
      <c r="I1" s="27"/>
      <c r="J1" s="28"/>
      <c r="K1" s="29"/>
      <c r="L1" s="24"/>
      <c r="M1" s="86" t="s">
        <v>3</v>
      </c>
      <c r="N1" s="24" t="s">
        <v>4</v>
      </c>
      <c r="O1" s="24" t="s">
        <v>5</v>
      </c>
      <c r="P1" s="24" t="s">
        <v>6</v>
      </c>
      <c r="Q1" s="24" t="s">
        <v>7</v>
      </c>
      <c r="R1" s="24"/>
      <c r="S1" s="2"/>
      <c r="T1" s="2"/>
      <c r="U1" s="2"/>
      <c r="V1" s="2"/>
      <c r="W1" s="24"/>
      <c r="X1" s="24" t="s">
        <v>8</v>
      </c>
      <c r="Y1" s="30" t="s">
        <v>9</v>
      </c>
      <c r="Z1" s="24" t="s">
        <v>4</v>
      </c>
      <c r="AA1" s="24" t="s">
        <v>5</v>
      </c>
      <c r="AB1" s="24" t="s">
        <v>6</v>
      </c>
      <c r="AC1" s="24" t="s">
        <v>7</v>
      </c>
      <c r="AD1" s="24"/>
      <c r="AE1" s="29" t="s">
        <v>10</v>
      </c>
      <c r="AF1" s="22" t="s">
        <v>11</v>
      </c>
      <c r="AG1" s="22"/>
      <c r="AH1" s="22"/>
      <c r="AI1" s="22"/>
      <c r="AJ1" s="22" t="s">
        <v>12</v>
      </c>
      <c r="AK1" s="30" t="s">
        <v>13</v>
      </c>
      <c r="AL1" s="22" t="s">
        <v>14</v>
      </c>
      <c r="AM1" s="22"/>
      <c r="AN1" s="22"/>
      <c r="AO1" s="22"/>
      <c r="AP1" s="22" t="s">
        <v>15</v>
      </c>
      <c r="AQ1" s="22" t="s">
        <v>16</v>
      </c>
      <c r="AR1" s="22"/>
      <c r="AS1" s="22"/>
      <c r="AT1" s="22"/>
      <c r="AU1" s="23" t="s">
        <v>17</v>
      </c>
      <c r="AV1" s="30" t="s">
        <v>18</v>
      </c>
      <c r="AW1" s="35"/>
    </row>
    <row r="2" spans="2:49" ht="12.75">
      <c r="B2" s="3" t="s">
        <v>19</v>
      </c>
      <c r="C2" s="3" t="s">
        <v>20</v>
      </c>
      <c r="L2" s="1"/>
      <c r="M2" s="11" t="str">
        <f>VLOOKUP(1,$X$2:$AC$5,2,FALSE)</f>
        <v>T1M1</v>
      </c>
      <c r="N2" s="2">
        <f>VLOOKUP(1,$X$2:$AC$5,3,FALSE)</f>
        <v>9</v>
      </c>
      <c r="O2" s="2">
        <f>VLOOKUP(1,$X$2:$AC$5,4,FALSE)</f>
        <v>9</v>
      </c>
      <c r="P2" s="2">
        <f>VLOOKUP(1,$X$2:$AC$5,5,FALSE)</f>
        <v>6</v>
      </c>
      <c r="Q2" s="2">
        <f>VLOOKUP(1,$X$2:$AC$5,6,FALSE)</f>
        <v>3</v>
      </c>
      <c r="S2" s="47"/>
      <c r="T2" s="48">
        <f>IF(H3="",0,IF(K3=$B$23,IF(H3&gt;J3,3,IF(H3=J3,1,0)),0))</f>
        <v>3</v>
      </c>
      <c r="U2" s="48">
        <f>IF(H5="",0,IF(K5=$B$23,IF(H5&gt;J5,3,IF(H5=J5,1,0)),0))</f>
        <v>3</v>
      </c>
      <c r="V2" s="48">
        <f>IF(J7="",0,IF(K8=$B$23,IF(H7&lt;J7,3,IF(H7=J7,1,0)),0))</f>
        <v>3</v>
      </c>
      <c r="W2" s="1"/>
      <c r="X2" s="1">
        <f>RANK(AD2,$AD$2:$AD$5)</f>
        <v>1</v>
      </c>
      <c r="Y2" s="42" t="s">
        <v>137</v>
      </c>
      <c r="Z2" s="1">
        <f>SUM(S2:V2)</f>
        <v>9</v>
      </c>
      <c r="AA2" s="1">
        <f>SUM(S6:V6)</f>
        <v>9</v>
      </c>
      <c r="AB2" s="1">
        <f>SUM(S6:S9)</f>
        <v>6</v>
      </c>
      <c r="AC2" s="1">
        <f>AA2-AB2</f>
        <v>3</v>
      </c>
      <c r="AD2" s="36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900000000030904</v>
      </c>
      <c r="AE2" s="5"/>
      <c r="AF2" s="37"/>
      <c r="AG2" s="37">
        <f>IF($Z2=$Z3,$T2-$S3,0)</f>
        <v>0</v>
      </c>
      <c r="AH2" s="37">
        <f>IF($Z2=$Z4,$U2-$S4,0)</f>
        <v>0</v>
      </c>
      <c r="AI2" s="37">
        <f>IF($Z2=$Z5,$V2-$S5,0)</f>
        <v>0</v>
      </c>
      <c r="AJ2" s="37">
        <f>SUM(AF2:AI2)</f>
        <v>0</v>
      </c>
      <c r="AK2" s="5"/>
      <c r="AL2" s="37"/>
      <c r="AM2" s="37">
        <f>IF($Z2=$Z3,$T6-$S7,0)</f>
        <v>0</v>
      </c>
      <c r="AN2" s="37">
        <f>IF($Z2=$Z4,$U6-$S8,0)</f>
        <v>0</v>
      </c>
      <c r="AO2" s="37">
        <f>IF($Z2=$Z5,$V6-$S9,0)</f>
        <v>0</v>
      </c>
      <c r="AP2" s="37">
        <f>SUM(AL2:AO2)</f>
        <v>0</v>
      </c>
      <c r="AQ2" s="37"/>
      <c r="AR2" s="37">
        <f>IF($Z2=$Z3,$T6,0)</f>
        <v>0</v>
      </c>
      <c r="AS2" s="37">
        <f>IF($Z2=$Z4,$U6,0)</f>
        <v>0</v>
      </c>
      <c r="AT2" s="37">
        <f>IF($Z2=$Z5,$V6,0)</f>
        <v>0</v>
      </c>
      <c r="AU2" s="37">
        <f>SUM(AQ2:AT2)</f>
        <v>0</v>
      </c>
      <c r="AV2" s="5">
        <v>4</v>
      </c>
      <c r="AW2" s="36"/>
    </row>
    <row r="3" spans="1:49" ht="12.75">
      <c r="A3" s="2">
        <v>1</v>
      </c>
      <c r="B3" s="7">
        <v>41802.916666666664</v>
      </c>
      <c r="C3" s="4" t="s">
        <v>21</v>
      </c>
      <c r="D3" s="43" t="str">
        <f>Y2</f>
        <v>T1M1</v>
      </c>
      <c r="E3" s="22" t="s">
        <v>22</v>
      </c>
      <c r="F3" s="44" t="str">
        <f>Y3</f>
        <v>T2M1</v>
      </c>
      <c r="G3" s="24"/>
      <c r="H3" s="69">
        <v>1</v>
      </c>
      <c r="I3" s="13" t="s">
        <v>23</v>
      </c>
      <c r="J3" s="72">
        <v>0</v>
      </c>
      <c r="K3" s="9" t="s">
        <v>24</v>
      </c>
      <c r="L3" s="1"/>
      <c r="M3" s="11" t="str">
        <f>VLOOKUP(2,$X$2:$AC$5,2,FALSE)</f>
        <v>T2M1</v>
      </c>
      <c r="N3" s="2">
        <f>VLOOKUP(2,$X$2:$AC$5,3,FALSE)</f>
        <v>6</v>
      </c>
      <c r="O3" s="2">
        <f>VLOOKUP(2,$X$2:$AC$5,4,FALSE)</f>
        <v>10</v>
      </c>
      <c r="P3" s="2">
        <f>VLOOKUP(2,$X$2:$AC$5,5,FALSE)</f>
        <v>9</v>
      </c>
      <c r="Q3" s="2">
        <f>VLOOKUP(2,$X$2:$AC$5,6,FALSE)</f>
        <v>1</v>
      </c>
      <c r="S3" s="49">
        <f>IF(J3="",0,IF(K3=$B$23,IF(H3&lt;J3,3,IF(H3=J3,1,0)),0))</f>
        <v>0</v>
      </c>
      <c r="T3" s="47"/>
      <c r="U3" s="49">
        <f>IF(H8="",0,IF(K7=$B$23,IF(H8&gt;J8,3,IF(H8=J8,1,0)),0))</f>
        <v>3</v>
      </c>
      <c r="V3" s="49">
        <f>IF(J6="",0,IF(K6=$B$23,IF(J6&gt;H6,3,IF(J6=H6,1,0)),0))</f>
        <v>3</v>
      </c>
      <c r="W3" s="1"/>
      <c r="X3" s="1">
        <f>RANK(AD3,$AD$2:$AD$5)</f>
        <v>2</v>
      </c>
      <c r="Y3" s="40" t="s">
        <v>138</v>
      </c>
      <c r="Z3" s="1">
        <f>SUM(S3:V3)</f>
        <v>6</v>
      </c>
      <c r="AA3" s="1">
        <f>SUM(S7:V7)</f>
        <v>10</v>
      </c>
      <c r="AB3" s="1">
        <f>SUM(T6:T9)</f>
        <v>9</v>
      </c>
      <c r="AC3" s="1">
        <f>AA3-AB3</f>
        <v>1</v>
      </c>
      <c r="AD3" s="36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600000000011003</v>
      </c>
      <c r="AE3" s="5"/>
      <c r="AF3" s="37">
        <f>IF($Z3=$Z2,$S3-$T2,0)</f>
        <v>0</v>
      </c>
      <c r="AG3" s="37"/>
      <c r="AH3" s="37">
        <f>IF($Z3=$Z4,$U3-$T4,0)</f>
        <v>0</v>
      </c>
      <c r="AI3" s="37">
        <f>IF($Z3=$Z5,$V3-$T5,0)</f>
        <v>0</v>
      </c>
      <c r="AJ3" s="37">
        <f>SUM(AF3:AI3)</f>
        <v>0</v>
      </c>
      <c r="AK3" s="5"/>
      <c r="AL3" s="37">
        <f>IF($Z3=$Z2,$S7-$T6,0)</f>
        <v>0</v>
      </c>
      <c r="AM3" s="37"/>
      <c r="AN3" s="37">
        <f>IF($Z3=$Z4,$U7-$T8,0)</f>
        <v>0</v>
      </c>
      <c r="AO3" s="37">
        <f>IF($Z3=$Z5,$V7-$T9,0)</f>
        <v>0</v>
      </c>
      <c r="AP3" s="37">
        <f>SUM(AL3:AO3)</f>
        <v>0</v>
      </c>
      <c r="AQ3" s="37">
        <f>IF($Z3=$Z2,$S7,0)</f>
        <v>0</v>
      </c>
      <c r="AR3" s="37"/>
      <c r="AS3" s="37">
        <f>IF($Z3=$Z4,$U7,0)</f>
        <v>0</v>
      </c>
      <c r="AT3" s="37">
        <f>IF($Z3=$Z5,$V7,0)</f>
        <v>0</v>
      </c>
      <c r="AU3" s="37">
        <f>SUM(AQ3:AT3)</f>
        <v>0</v>
      </c>
      <c r="AV3" s="5">
        <v>3</v>
      </c>
      <c r="AW3" s="36"/>
    </row>
    <row r="4" spans="1:49" ht="12.75">
      <c r="A4" s="2">
        <f>A3+1</f>
        <v>2</v>
      </c>
      <c r="B4" s="7">
        <v>41803.75</v>
      </c>
      <c r="C4" s="4" t="s">
        <v>25</v>
      </c>
      <c r="D4" s="45" t="str">
        <f>Y4</f>
        <v>T3M1</v>
      </c>
      <c r="E4" s="22" t="s">
        <v>22</v>
      </c>
      <c r="F4" s="46" t="str">
        <f>Y5</f>
        <v>T4M1</v>
      </c>
      <c r="G4" s="24"/>
      <c r="H4" s="70">
        <v>2</v>
      </c>
      <c r="I4" s="13" t="s">
        <v>23</v>
      </c>
      <c r="J4" s="78">
        <v>1</v>
      </c>
      <c r="K4" s="9" t="s">
        <v>24</v>
      </c>
      <c r="L4" s="1"/>
      <c r="M4" s="11" t="str">
        <f>VLOOKUP(3,$X$2:$AC$5,2,FALSE)</f>
        <v>T3M1</v>
      </c>
      <c r="N4" s="2">
        <f>VLOOKUP(3,$X$2:$AC$5,3,FALSE)</f>
        <v>3</v>
      </c>
      <c r="O4" s="2">
        <f>VLOOKUP(3,$X$2:$AC$5,4,FALSE)</f>
        <v>9</v>
      </c>
      <c r="P4" s="2">
        <f>VLOOKUP(3,$X$2:$AC$5,5,FALSE)</f>
        <v>10</v>
      </c>
      <c r="Q4" s="2">
        <f>VLOOKUP(3,$X$2:$AC$5,6,FALSE)</f>
        <v>-1</v>
      </c>
      <c r="S4" s="50">
        <f>IF(J5="",0,IF(K5=$B$23,IF(H5&lt;J5,3,IF(H5=J5,1,0)),0))</f>
        <v>0</v>
      </c>
      <c r="T4" s="50">
        <f>IF(J8="",0,IF(K7=$B$23,IF(H8&lt;J8,3,IF(H8=J8,1,0)),0))</f>
        <v>0</v>
      </c>
      <c r="U4" s="47"/>
      <c r="V4" s="50">
        <f>IF(H4="",0,IF(K4=$B$23,IF(H4&gt;J4,3,IF(H4=J4,1,0)),0))</f>
        <v>3</v>
      </c>
      <c r="W4" s="1"/>
      <c r="X4" s="1">
        <f>RANK(AD4,$AD$2:$AD$5)</f>
        <v>3</v>
      </c>
      <c r="Y4" s="41" t="s">
        <v>139</v>
      </c>
      <c r="Z4" s="1">
        <f>SUM(S4:V4)</f>
        <v>3</v>
      </c>
      <c r="AA4" s="1">
        <f>SUM(S8:V8)</f>
        <v>9</v>
      </c>
      <c r="AB4" s="1">
        <f>SUM(U6:U9)</f>
        <v>10</v>
      </c>
      <c r="AC4" s="1">
        <f>AA4-AB4</f>
        <v>-1</v>
      </c>
      <c r="AD4" s="36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299999999990902</v>
      </c>
      <c r="AE4" s="5"/>
      <c r="AF4" s="37">
        <f>IF($Z4=$Z2,$S4-$U2,0)</f>
        <v>0</v>
      </c>
      <c r="AG4" s="37">
        <f>IF($Z4=$Z3,$T4-$U3,0)</f>
        <v>0</v>
      </c>
      <c r="AH4" s="37"/>
      <c r="AI4" s="37">
        <f>IF($Z4=$Z5,$V4-$U5,0)</f>
        <v>0</v>
      </c>
      <c r="AJ4" s="37">
        <f>SUM(AF4:AI4)</f>
        <v>0</v>
      </c>
      <c r="AK4" s="5"/>
      <c r="AL4" s="37">
        <f>IF($Z4=$Z2,$S8-$U6,0)</f>
        <v>0</v>
      </c>
      <c r="AM4" s="37">
        <f>IF($Z4=$Z3,$T8-$U7,0)</f>
        <v>0</v>
      </c>
      <c r="AN4" s="37"/>
      <c r="AO4" s="37">
        <f>IF($Z4=$Z5,$V8-$U9,0)</f>
        <v>0</v>
      </c>
      <c r="AP4" s="37">
        <f>SUM(AL4:AO4)</f>
        <v>0</v>
      </c>
      <c r="AQ4" s="37">
        <f>IF($Z4=$Z2,$S8,0)</f>
        <v>0</v>
      </c>
      <c r="AR4" s="37">
        <f>IF($Z4=$Z3,$T8,0)</f>
        <v>0</v>
      </c>
      <c r="AS4" s="37"/>
      <c r="AT4" s="37">
        <f>IF($Z4=$Z5,$V8,0)</f>
        <v>0</v>
      </c>
      <c r="AU4" s="37">
        <f>SUM(AQ4:AT4)</f>
        <v>0</v>
      </c>
      <c r="AV4" s="5">
        <v>2</v>
      </c>
      <c r="AW4" s="36"/>
    </row>
    <row r="5" spans="1:49" ht="12.75">
      <c r="A5" s="2">
        <f>A3+16</f>
        <v>17</v>
      </c>
      <c r="B5" s="7">
        <v>41807.875</v>
      </c>
      <c r="C5" s="4" t="s">
        <v>26</v>
      </c>
      <c r="D5" s="43" t="str">
        <f>Y2</f>
        <v>T1M1</v>
      </c>
      <c r="E5" s="22" t="s">
        <v>22</v>
      </c>
      <c r="F5" s="45" t="str">
        <f>Y4</f>
        <v>T3M1</v>
      </c>
      <c r="G5" s="24"/>
      <c r="H5" s="77">
        <v>3</v>
      </c>
      <c r="I5" s="13" t="s">
        <v>23</v>
      </c>
      <c r="J5" s="74">
        <v>2</v>
      </c>
      <c r="K5" s="9" t="s">
        <v>24</v>
      </c>
      <c r="L5" s="1"/>
      <c r="M5" s="11" t="str">
        <f>VLOOKUP(4,$X$2:$AC$5,2,FALSE)</f>
        <v>T4M1</v>
      </c>
      <c r="N5" s="2">
        <f>VLOOKUP(4,$X$2:$AC$5,3,FALSE)</f>
        <v>0</v>
      </c>
      <c r="O5" s="2">
        <f>VLOOKUP(4,$X$2:$AC$5,4,FALSE)</f>
        <v>8</v>
      </c>
      <c r="P5" s="2">
        <f>VLOOKUP(4,$X$2:$AC$5,5,FALSE)</f>
        <v>11</v>
      </c>
      <c r="Q5" s="2">
        <f>VLOOKUP(4,$X$2:$AC$5,6,FALSE)</f>
        <v>-3</v>
      </c>
      <c r="S5" s="51">
        <f>IF(H7="",0,IF(K8=$B$23,IF(H7&gt;J7,3,IF(H7=J7,1,0)),0))</f>
        <v>0</v>
      </c>
      <c r="T5" s="51">
        <f>IF(H6="",0,IF(K6=$B$23,IF(J6&lt;H6,3,IF(J6=H6,1,0)),0))</f>
        <v>0</v>
      </c>
      <c r="U5" s="51">
        <f>IF(J4="",0,IF(K4=$B$23,IF(H4&lt;J4,3,IF(H4=J4,1,0)),0))</f>
        <v>0</v>
      </c>
      <c r="V5" s="47"/>
      <c r="W5" s="1"/>
      <c r="X5" s="1">
        <f>RANK(AD5,$AD$2:$AD$5)</f>
        <v>4</v>
      </c>
      <c r="Y5" s="39" t="s">
        <v>140</v>
      </c>
      <c r="Z5" s="1">
        <f>SUM(S5:V5)</f>
        <v>0</v>
      </c>
      <c r="AA5" s="1">
        <f>SUM(S9:V9)</f>
        <v>8</v>
      </c>
      <c r="AB5" s="1">
        <f>SUM(V6:V9)</f>
        <v>11</v>
      </c>
      <c r="AC5" s="1">
        <f>AA5-AB5</f>
        <v>-3</v>
      </c>
      <c r="AD5" s="36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-29199</v>
      </c>
      <c r="AE5" s="5"/>
      <c r="AF5" s="37">
        <f>IF($Z5=$Z2,$S5-$V2,0)</f>
        <v>0</v>
      </c>
      <c r="AG5" s="37">
        <f>IF($Z5=$Z3,$T5-$V3,0)</f>
        <v>0</v>
      </c>
      <c r="AH5" s="37">
        <f>IF($Z5=$Z4,$U5-$V4,0)</f>
        <v>0</v>
      </c>
      <c r="AI5" s="37"/>
      <c r="AJ5" s="37">
        <f>SUM(AF5:AI5)</f>
        <v>0</v>
      </c>
      <c r="AK5" s="5"/>
      <c r="AL5" s="37">
        <f>IF($Z5=$Z2,$S9-$V6,0)</f>
        <v>0</v>
      </c>
      <c r="AM5" s="37">
        <f>IF($Z5=$Z3,$T9-$V7,0)</f>
        <v>0</v>
      </c>
      <c r="AN5" s="37">
        <f>IF($Z5=$Z4,$U9-$V8,0)</f>
        <v>0</v>
      </c>
      <c r="AO5" s="37"/>
      <c r="AP5" s="37">
        <f>SUM(AL5:AO5)</f>
        <v>0</v>
      </c>
      <c r="AQ5" s="37">
        <f>IF($Z5=$Z2,$S9,0)</f>
        <v>0</v>
      </c>
      <c r="AR5" s="37">
        <f>IF($Z5=$Z3,$T9,0)</f>
        <v>0</v>
      </c>
      <c r="AS5" s="37">
        <f>IF($Z5=$Z4,$U9,0)</f>
        <v>0</v>
      </c>
      <c r="AT5" s="37"/>
      <c r="AU5" s="37">
        <f>SUM(AQ5:AT5)</f>
        <v>0</v>
      </c>
      <c r="AV5" s="5">
        <v>1</v>
      </c>
      <c r="AW5" s="36"/>
    </row>
    <row r="6" spans="1:49" ht="12.75">
      <c r="A6" s="2">
        <f>A5+1</f>
        <v>18</v>
      </c>
      <c r="B6" s="7">
        <v>41808.875</v>
      </c>
      <c r="C6" s="4" t="s">
        <v>27</v>
      </c>
      <c r="D6" s="46" t="str">
        <f>Y5</f>
        <v>T4M1</v>
      </c>
      <c r="E6" s="22" t="s">
        <v>22</v>
      </c>
      <c r="F6" s="44" t="str">
        <f>Y3</f>
        <v>T2M1</v>
      </c>
      <c r="H6" s="78">
        <v>3</v>
      </c>
      <c r="I6" s="13" t="s">
        <v>23</v>
      </c>
      <c r="J6" s="76">
        <v>4</v>
      </c>
      <c r="K6" s="9" t="s">
        <v>24</v>
      </c>
      <c r="L6" s="1"/>
      <c r="N6" s="1"/>
      <c r="O6" s="1"/>
      <c r="P6" s="1"/>
      <c r="S6" s="47"/>
      <c r="T6" s="48">
        <f>IF(K3=$B$23,H3,0)</f>
        <v>1</v>
      </c>
      <c r="U6" s="48">
        <f>IF(K5=$B$23,H5,0)</f>
        <v>3</v>
      </c>
      <c r="V6" s="48">
        <f>IF(K8=$B$23,J7,0)</f>
        <v>5</v>
      </c>
      <c r="W6" s="1"/>
      <c r="X6" s="1"/>
      <c r="Y6" s="1"/>
      <c r="Z6" s="1"/>
      <c r="AA6" s="1"/>
      <c r="AB6" s="1"/>
      <c r="AC6" s="1"/>
      <c r="AD6" s="6"/>
      <c r="AE6" s="9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V6" s="37"/>
      <c r="AW6" s="36"/>
    </row>
    <row r="7" spans="1:49" ht="12.75">
      <c r="A7" s="2">
        <f>A5+16</f>
        <v>33</v>
      </c>
      <c r="B7" s="7">
        <v>41813.916666666664</v>
      </c>
      <c r="C7" s="4" t="s">
        <v>28</v>
      </c>
      <c r="D7" s="46" t="str">
        <f>Y5</f>
        <v>T4M1</v>
      </c>
      <c r="E7" s="22" t="s">
        <v>22</v>
      </c>
      <c r="F7" s="43" t="str">
        <f>Y2</f>
        <v>T1M1</v>
      </c>
      <c r="H7" s="78">
        <v>4</v>
      </c>
      <c r="I7" s="15" t="s">
        <v>23</v>
      </c>
      <c r="J7" s="77">
        <v>5</v>
      </c>
      <c r="K7" s="9" t="s">
        <v>24</v>
      </c>
      <c r="M7" s="87" t="str">
        <f>IF(N2&gt;0,M2,"")</f>
        <v>T1M1</v>
      </c>
      <c r="N7" s="2" t="s">
        <v>29</v>
      </c>
      <c r="P7" s="57"/>
      <c r="S7" s="49">
        <f>IF(K3=$B$23,J3,0)</f>
        <v>0</v>
      </c>
      <c r="T7" s="47"/>
      <c r="U7" s="49">
        <f>IF(K7=$B$23,H8,0)</f>
        <v>6</v>
      </c>
      <c r="V7" s="49">
        <f>IF(K6=$B$23,J6,0)</f>
        <v>4</v>
      </c>
      <c r="AD7" s="2" t="s">
        <v>30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V7" s="38"/>
      <c r="AW7" s="36"/>
    </row>
    <row r="8" spans="1:49" ht="12.75">
      <c r="A8" s="2">
        <f>A7+1</f>
        <v>34</v>
      </c>
      <c r="B8" s="7">
        <v>41813.916666666664</v>
      </c>
      <c r="C8" s="4" t="s">
        <v>31</v>
      </c>
      <c r="D8" s="44" t="str">
        <f>Y3</f>
        <v>T2M1</v>
      </c>
      <c r="E8" s="22" t="s">
        <v>22</v>
      </c>
      <c r="F8" s="45" t="str">
        <f>Y4</f>
        <v>T3M1</v>
      </c>
      <c r="H8" s="76">
        <v>6</v>
      </c>
      <c r="I8" s="13" t="s">
        <v>23</v>
      </c>
      <c r="J8" s="70">
        <v>5</v>
      </c>
      <c r="K8" s="9" t="s">
        <v>24</v>
      </c>
      <c r="M8" s="87" t="str">
        <f>IF(N3&gt;0,M3,"")</f>
        <v>T2M1</v>
      </c>
      <c r="N8" s="2" t="s">
        <v>32</v>
      </c>
      <c r="O8" s="58"/>
      <c r="P8" s="59" t="s">
        <v>33</v>
      </c>
      <c r="S8" s="50">
        <f>IF(K5=$B$23,J5,0)</f>
        <v>2</v>
      </c>
      <c r="T8" s="50">
        <f>IF(K7=$B$23,J8,0)</f>
        <v>5</v>
      </c>
      <c r="U8" s="47"/>
      <c r="V8" s="50">
        <f>IF(K4=$B$23,H4,0)</f>
        <v>2</v>
      </c>
      <c r="AD8" s="2" t="s">
        <v>34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V8" s="38"/>
      <c r="AW8" s="36"/>
    </row>
    <row r="9" spans="19:49" ht="12.75">
      <c r="S9" s="51">
        <f>IF(K8=$B$23,H7,0)</f>
        <v>4</v>
      </c>
      <c r="T9" s="51">
        <f>IF(K6=$B$23,H6,0)</f>
        <v>3</v>
      </c>
      <c r="U9" s="51">
        <f>IF(K4=$B$23,J4,0)</f>
        <v>1</v>
      </c>
      <c r="V9" s="47"/>
      <c r="AD9" s="2" t="s">
        <v>35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V9" s="38"/>
      <c r="AW9" s="36"/>
    </row>
    <row r="10" spans="5:49" ht="6" customHeight="1">
      <c r="E10" s="23"/>
      <c r="F10" s="12"/>
      <c r="G10" s="12"/>
      <c r="H10" s="2"/>
      <c r="I10" s="2"/>
      <c r="J10" s="2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V10" s="38"/>
      <c r="AW10" s="36"/>
    </row>
    <row r="11" spans="2:49" s="12" customFormat="1" ht="12.75">
      <c r="B11" s="79" t="s">
        <v>0</v>
      </c>
      <c r="C11" s="80" t="s">
        <v>36</v>
      </c>
      <c r="D11" s="24" t="s">
        <v>2</v>
      </c>
      <c r="E11" s="21"/>
      <c r="F11" s="24"/>
      <c r="G11" s="24"/>
      <c r="H11" s="28"/>
      <c r="I11" s="27"/>
      <c r="J11" s="28"/>
      <c r="K11" s="29"/>
      <c r="L11" s="24"/>
      <c r="M11" s="86" t="s">
        <v>3</v>
      </c>
      <c r="N11" s="24" t="s">
        <v>4</v>
      </c>
      <c r="O11" s="24" t="s">
        <v>5</v>
      </c>
      <c r="P11" s="24" t="s">
        <v>6</v>
      </c>
      <c r="Q11" s="24" t="s">
        <v>7</v>
      </c>
      <c r="R11" s="24"/>
      <c r="S11" s="2"/>
      <c r="T11" s="2"/>
      <c r="U11" s="2"/>
      <c r="V11" s="2"/>
      <c r="W11" s="24"/>
      <c r="X11" s="24" t="s">
        <v>8</v>
      </c>
      <c r="Y11" s="30" t="s">
        <v>9</v>
      </c>
      <c r="Z11" s="24" t="s">
        <v>4</v>
      </c>
      <c r="AA11" s="24" t="s">
        <v>5</v>
      </c>
      <c r="AB11" s="24" t="s">
        <v>6</v>
      </c>
      <c r="AC11" s="24" t="s">
        <v>7</v>
      </c>
      <c r="AD11" s="24"/>
      <c r="AE11" s="29" t="s">
        <v>10</v>
      </c>
      <c r="AF11" s="22" t="s">
        <v>11</v>
      </c>
      <c r="AG11" s="22"/>
      <c r="AH11" s="22"/>
      <c r="AI11" s="22"/>
      <c r="AJ11" s="22" t="s">
        <v>12</v>
      </c>
      <c r="AK11" s="30" t="s">
        <v>13</v>
      </c>
      <c r="AL11" s="22" t="s">
        <v>14</v>
      </c>
      <c r="AM11" s="22"/>
      <c r="AN11" s="22"/>
      <c r="AO11" s="22"/>
      <c r="AP11" s="22" t="s">
        <v>15</v>
      </c>
      <c r="AQ11" s="22" t="s">
        <v>16</v>
      </c>
      <c r="AR11" s="22"/>
      <c r="AS11" s="22"/>
      <c r="AT11" s="22"/>
      <c r="AU11" s="23" t="s">
        <v>17</v>
      </c>
      <c r="AV11" s="30" t="s">
        <v>18</v>
      </c>
      <c r="AW11" s="35"/>
    </row>
    <row r="12" spans="2:49" ht="12.75">
      <c r="B12" s="3" t="s">
        <v>19</v>
      </c>
      <c r="C12" s="3" t="s">
        <v>20</v>
      </c>
      <c r="L12" s="1"/>
      <c r="M12" s="11" t="str">
        <f>VLOOKUP(1,$X$12:$AC$15,2,FALSE)</f>
        <v>T1M2</v>
      </c>
      <c r="N12" s="2">
        <f>VLOOKUP(1,$X$12:$AC$15,3,FALSE)</f>
        <v>9</v>
      </c>
      <c r="O12" s="2">
        <f>VLOOKUP(1,$X$12:$AC$15,4,FALSE)</f>
        <v>9</v>
      </c>
      <c r="P12" s="2">
        <f>VLOOKUP(1,$X$12:$AC$15,5,FALSE)</f>
        <v>6</v>
      </c>
      <c r="Q12" s="2">
        <f>VLOOKUP(1,$X$12:$AC$15,6,FALSE)</f>
        <v>3</v>
      </c>
      <c r="S12" s="47"/>
      <c r="T12" s="48">
        <f>IF(H13="",0,IF(K13=$B$23,IF(H13&gt;J13,3,IF(H13=J13,1,0)),0))</f>
        <v>3</v>
      </c>
      <c r="U12" s="48">
        <f>IF(H15="",0,IF(K15=$B$23,IF(H15&gt;J15,3,IF(H15=J15,1,0)),0))</f>
        <v>3</v>
      </c>
      <c r="V12" s="48">
        <f>IF(J17="",0,IF(K18=$B$23,IF(H17&lt;J17,3,IF(H17=J17,1,0)),0))</f>
        <v>3</v>
      </c>
      <c r="W12" s="1"/>
      <c r="X12" s="1">
        <f>RANK(AD12,$AD$12:$AD$15)</f>
        <v>1</v>
      </c>
      <c r="Y12" s="42" t="s">
        <v>141</v>
      </c>
      <c r="Z12" s="1">
        <f>SUM(S12:V12)</f>
        <v>9</v>
      </c>
      <c r="AA12" s="1">
        <f>SUM(S16:V16)</f>
        <v>9</v>
      </c>
      <c r="AB12" s="1">
        <f>SUM(S16:S19)</f>
        <v>6</v>
      </c>
      <c r="AC12" s="1">
        <f>AA12-AB12</f>
        <v>3</v>
      </c>
      <c r="AD12" s="36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900000000030904</v>
      </c>
      <c r="AE12" s="5"/>
      <c r="AF12" s="37"/>
      <c r="AG12" s="37">
        <f>IF($Z12=$Z13,$T12-$S13,0)</f>
        <v>0</v>
      </c>
      <c r="AH12" s="37">
        <f>IF($Z12=$Z14,$U12-$S14,0)</f>
        <v>0</v>
      </c>
      <c r="AI12" s="37">
        <f>IF($Z12=$Z15,$V12-$S15,0)</f>
        <v>0</v>
      </c>
      <c r="AJ12" s="37">
        <f>SUM(AF12:AI12)</f>
        <v>0</v>
      </c>
      <c r="AK12" s="5"/>
      <c r="AL12" s="37"/>
      <c r="AM12" s="37">
        <f>IF($Z12=$Z13,$T16-$S17,0)</f>
        <v>0</v>
      </c>
      <c r="AN12" s="37">
        <f>IF($Z12=$Z14,$U16-$S18,0)</f>
        <v>0</v>
      </c>
      <c r="AO12" s="37">
        <f>IF($Z12=$Z15,$V16-$S19,0)</f>
        <v>0</v>
      </c>
      <c r="AP12" s="37">
        <f>SUM(AL12:AO12)</f>
        <v>0</v>
      </c>
      <c r="AQ12" s="37"/>
      <c r="AR12" s="37">
        <f>IF($Z12=$Z13,$T16,0)</f>
        <v>0</v>
      </c>
      <c r="AS12" s="37">
        <f>IF($Z12=$Z14,$U16,0)</f>
        <v>0</v>
      </c>
      <c r="AT12" s="37">
        <f>IF($Z12=$Z15,$V16,0)</f>
        <v>0</v>
      </c>
      <c r="AU12" s="37">
        <f>SUM(AQ12:AT12)</f>
        <v>0</v>
      </c>
      <c r="AV12" s="5">
        <v>4</v>
      </c>
      <c r="AW12" s="36"/>
    </row>
    <row r="13" spans="1:49" ht="12.75">
      <c r="A13" s="2">
        <v>3</v>
      </c>
      <c r="B13" s="7">
        <v>41803.875</v>
      </c>
      <c r="C13" s="4" t="s">
        <v>37</v>
      </c>
      <c r="D13" s="43" t="str">
        <f>Y12</f>
        <v>T1M2</v>
      </c>
      <c r="E13" s="22" t="s">
        <v>22</v>
      </c>
      <c r="F13" s="44" t="str">
        <f>Y13</f>
        <v>T2M2</v>
      </c>
      <c r="G13" s="24"/>
      <c r="H13" s="69">
        <v>1</v>
      </c>
      <c r="I13" s="13" t="s">
        <v>23</v>
      </c>
      <c r="J13" s="72">
        <v>0</v>
      </c>
      <c r="K13" s="9" t="s">
        <v>24</v>
      </c>
      <c r="L13" s="1"/>
      <c r="M13" s="11" t="str">
        <f>VLOOKUP(2,$X$12:$AC$15,2,FALSE)</f>
        <v>T2M2</v>
      </c>
      <c r="N13" s="2">
        <f>VLOOKUP(2,$X$12:$AC$15,3,FALSE)</f>
        <v>6</v>
      </c>
      <c r="O13" s="2">
        <f>VLOOKUP(2,$X$12:$AC$15,4,FALSE)</f>
        <v>10</v>
      </c>
      <c r="P13" s="2">
        <f>VLOOKUP(2,$X$12:$AC$15,5,FALSE)</f>
        <v>9</v>
      </c>
      <c r="Q13" s="2">
        <f>VLOOKUP(2,$X$12:$AC$15,6,FALSE)</f>
        <v>1</v>
      </c>
      <c r="S13" s="49">
        <f>IF(J13="",0,IF(K13=$B$23,IF(H13&lt;J13,3,IF(H13=J13,1,0)),0))</f>
        <v>0</v>
      </c>
      <c r="T13" s="47"/>
      <c r="U13" s="49">
        <f>IF(H18="",0,IF(K17=$B$23,IF(H18&gt;J18,3,IF(H18=J18,1,0)),0))</f>
        <v>3</v>
      </c>
      <c r="V13" s="49">
        <f>IF(J16="",0,IF(K16=$B$23,IF(J16&gt;H16,3,IF(J16=H16,1,0)),0))</f>
        <v>3</v>
      </c>
      <c r="W13" s="1"/>
      <c r="X13" s="1">
        <f>RANK(AD13,$AD$12:$AD$15)</f>
        <v>2</v>
      </c>
      <c r="Y13" s="40" t="s">
        <v>142</v>
      </c>
      <c r="Z13" s="1">
        <f>SUM(S13:V13)</f>
        <v>6</v>
      </c>
      <c r="AA13" s="1">
        <f>SUM(S17:V17)</f>
        <v>10</v>
      </c>
      <c r="AB13" s="1">
        <f>SUM(T16:T19)</f>
        <v>9</v>
      </c>
      <c r="AC13" s="1">
        <f>AA13-AB13</f>
        <v>1</v>
      </c>
      <c r="AD13" s="36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600000000011003</v>
      </c>
      <c r="AE13" s="5"/>
      <c r="AF13" s="37">
        <f>IF($Z13=$Z12,$S13-$T12,0)</f>
        <v>0</v>
      </c>
      <c r="AG13" s="37"/>
      <c r="AH13" s="37">
        <f>IF($Z13=$Z14,$U13-$T14,0)</f>
        <v>0</v>
      </c>
      <c r="AI13" s="37">
        <f>IF($Z13=$Z15,$V13-$T15,0)</f>
        <v>0</v>
      </c>
      <c r="AJ13" s="37">
        <f>SUM(AF13:AI13)</f>
        <v>0</v>
      </c>
      <c r="AK13" s="5"/>
      <c r="AL13" s="37">
        <f>IF($Z13=$Z12,$S17-$T16,0)</f>
        <v>0</v>
      </c>
      <c r="AM13" s="37"/>
      <c r="AN13" s="37">
        <f>IF($Z13=$Z14,$U17-$T18,0)</f>
        <v>0</v>
      </c>
      <c r="AO13" s="37">
        <f>IF($Z13=$Z15,$V17-$T19,0)</f>
        <v>0</v>
      </c>
      <c r="AP13" s="37">
        <f>SUM(AL13:AO13)</f>
        <v>0</v>
      </c>
      <c r="AQ13" s="37">
        <f>IF($Z13=$Z12,$S17,0)</f>
        <v>0</v>
      </c>
      <c r="AR13" s="37"/>
      <c r="AS13" s="37">
        <f>IF($Z13=$Z14,$U17,0)</f>
        <v>0</v>
      </c>
      <c r="AT13" s="37">
        <f>IF($Z13=$Z15,$V17,0)</f>
        <v>0</v>
      </c>
      <c r="AU13" s="37">
        <f>SUM(AQ13:AT13)</f>
        <v>0</v>
      </c>
      <c r="AV13" s="5">
        <v>3</v>
      </c>
      <c r="AW13" s="36"/>
    </row>
    <row r="14" spans="1:49" ht="12.75">
      <c r="A14" s="2">
        <f>A13+1</f>
        <v>4</v>
      </c>
      <c r="B14" s="7">
        <v>41804</v>
      </c>
      <c r="C14" s="4" t="s">
        <v>38</v>
      </c>
      <c r="D14" s="45" t="str">
        <f>Y14</f>
        <v>T3M2</v>
      </c>
      <c r="E14" s="22" t="s">
        <v>22</v>
      </c>
      <c r="F14" s="46" t="str">
        <f>Y15</f>
        <v>T4M2</v>
      </c>
      <c r="G14" s="24"/>
      <c r="H14" s="70">
        <v>2</v>
      </c>
      <c r="I14" s="13" t="s">
        <v>23</v>
      </c>
      <c r="J14" s="78">
        <v>1</v>
      </c>
      <c r="K14" s="9" t="s">
        <v>24</v>
      </c>
      <c r="L14" s="1"/>
      <c r="M14" s="11" t="str">
        <f>VLOOKUP(3,$X$12:$AC$15,2,FALSE)</f>
        <v>T3M2</v>
      </c>
      <c r="N14" s="2">
        <f>VLOOKUP(3,$X$12:$AC$15,3,FALSE)</f>
        <v>3</v>
      </c>
      <c r="O14" s="2">
        <f>VLOOKUP(3,$X$12:$AC$15,4,FALSE)</f>
        <v>9</v>
      </c>
      <c r="P14" s="2">
        <f>VLOOKUP(3,$X$12:$AC$15,5,FALSE)</f>
        <v>10</v>
      </c>
      <c r="Q14" s="2">
        <f>VLOOKUP(3,$X$12:$AC$15,6,FALSE)</f>
        <v>-1</v>
      </c>
      <c r="S14" s="50">
        <f>IF(J15="",0,IF(K15=$B$23,IF(H15&lt;J15,3,IF(H15=J15,1,0)),0))</f>
        <v>0</v>
      </c>
      <c r="T14" s="50">
        <f>IF(J18="",0,IF(K17=$B$23,IF(H18&lt;J18,3,IF(H18=J18,1,0)),0))</f>
        <v>0</v>
      </c>
      <c r="U14" s="47"/>
      <c r="V14" s="50">
        <f>IF(H14="",0,IF(K14=$B$23,IF(H14&gt;J14,3,IF(H14=J14,1,0)),0))</f>
        <v>3</v>
      </c>
      <c r="W14" s="1"/>
      <c r="X14" s="1">
        <f>RANK(AD14,$AD$12:$AD$15)</f>
        <v>3</v>
      </c>
      <c r="Y14" s="41" t="s">
        <v>143</v>
      </c>
      <c r="Z14" s="1">
        <f>SUM(S14:V14)</f>
        <v>3</v>
      </c>
      <c r="AA14" s="1">
        <f>SUM(S18:V18)</f>
        <v>9</v>
      </c>
      <c r="AB14" s="1">
        <f>SUM(U16:U19)</f>
        <v>10</v>
      </c>
      <c r="AC14" s="1">
        <f>AA14-AB14</f>
        <v>-1</v>
      </c>
      <c r="AD14" s="36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299999999990902</v>
      </c>
      <c r="AE14" s="5"/>
      <c r="AF14" s="37">
        <f>IF($Z14=$Z12,$S14-$U12,0)</f>
        <v>0</v>
      </c>
      <c r="AG14" s="37">
        <f>IF($Z14=$Z13,$T14-$U13,0)</f>
        <v>0</v>
      </c>
      <c r="AH14" s="37"/>
      <c r="AI14" s="37">
        <f>IF($Z14=$Z15,$V14-$U15,0)</f>
        <v>0</v>
      </c>
      <c r="AJ14" s="37">
        <f>SUM(AF14:AI14)</f>
        <v>0</v>
      </c>
      <c r="AK14" s="5"/>
      <c r="AL14" s="37">
        <f>IF($Z14=$Z12,$S18-$U16,0)</f>
        <v>0</v>
      </c>
      <c r="AM14" s="37">
        <f>IF($Z14=$Z13,$T18-$U17,0)</f>
        <v>0</v>
      </c>
      <c r="AN14" s="37"/>
      <c r="AO14" s="37">
        <f>IF($Z14=$Z15,$V18-$U19,0)</f>
        <v>0</v>
      </c>
      <c r="AP14" s="37">
        <f>SUM(AL14:AO14)</f>
        <v>0</v>
      </c>
      <c r="AQ14" s="37">
        <f>IF($Z14=$Z12,$S18,0)</f>
        <v>0</v>
      </c>
      <c r="AR14" s="37">
        <f>IF($Z14=$Z13,$T18,0)</f>
        <v>0</v>
      </c>
      <c r="AS14" s="37"/>
      <c r="AT14" s="37">
        <f>IF($Z14=$Z15,$V18,0)</f>
        <v>0</v>
      </c>
      <c r="AU14" s="37">
        <f>SUM(AQ14:AT14)</f>
        <v>0</v>
      </c>
      <c r="AV14" s="5">
        <v>2</v>
      </c>
      <c r="AW14" s="36"/>
    </row>
    <row r="15" spans="1:49" ht="12.75">
      <c r="A15" s="2">
        <f>A13+16</f>
        <v>19</v>
      </c>
      <c r="B15" s="7">
        <v>41809</v>
      </c>
      <c r="C15" s="4" t="s">
        <v>39</v>
      </c>
      <c r="D15" s="43" t="str">
        <f>Y12</f>
        <v>T1M2</v>
      </c>
      <c r="E15" s="22" t="s">
        <v>22</v>
      </c>
      <c r="F15" s="45" t="str">
        <f>Y14</f>
        <v>T3M2</v>
      </c>
      <c r="G15" s="24"/>
      <c r="H15" s="77">
        <v>3</v>
      </c>
      <c r="I15" s="13" t="s">
        <v>23</v>
      </c>
      <c r="J15" s="74">
        <v>2</v>
      </c>
      <c r="K15" s="9" t="s">
        <v>24</v>
      </c>
      <c r="L15" s="1"/>
      <c r="M15" s="11" t="str">
        <f>VLOOKUP(4,$X$12:$AC$15,2,FALSE)</f>
        <v>T4M2</v>
      </c>
      <c r="N15" s="2">
        <f>VLOOKUP(4,$X$12:$AC$15,3,FALSE)</f>
        <v>0</v>
      </c>
      <c r="O15" s="2">
        <f>VLOOKUP(4,$X$12:$AC$15,4,FALSE)</f>
        <v>8</v>
      </c>
      <c r="P15" s="2">
        <f>VLOOKUP(4,$X$12:$AC$15,5,FALSE)</f>
        <v>11</v>
      </c>
      <c r="Q15" s="2">
        <f>VLOOKUP(4,$X$12:$AC$15,6,FALSE)</f>
        <v>-3</v>
      </c>
      <c r="S15" s="51">
        <f>IF(H17="",0,IF(K18=$B$23,IF(H17&gt;J17,3,IF(H17=J17,1,0)),0))</f>
        <v>0</v>
      </c>
      <c r="T15" s="51">
        <f>IF(H16="",0,IF(K16=$B$23,IF(J16&lt;H16,3,IF(J16=H16,1,0)),0))</f>
        <v>0</v>
      </c>
      <c r="U15" s="51">
        <f>IF(J14="",0,IF(K14=$B$23,IF(H14&lt;J14,3,IF(H14=J14,1,0)),0))</f>
        <v>0</v>
      </c>
      <c r="V15" s="47"/>
      <c r="W15" s="1"/>
      <c r="X15" s="1">
        <f>RANK(AD15,$AD$12:$AD$15)</f>
        <v>4</v>
      </c>
      <c r="Y15" s="39" t="s">
        <v>144</v>
      </c>
      <c r="Z15" s="1">
        <f>SUM(S15:V15)</f>
        <v>0</v>
      </c>
      <c r="AA15" s="1">
        <f>SUM(S19:V19)</f>
        <v>8</v>
      </c>
      <c r="AB15" s="1">
        <f>SUM(V16:V19)</f>
        <v>11</v>
      </c>
      <c r="AC15" s="1">
        <f>AA15-AB15</f>
        <v>-3</v>
      </c>
      <c r="AD15" s="36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-29199</v>
      </c>
      <c r="AE15" s="5"/>
      <c r="AF15" s="37">
        <f>IF($Z15=$Z12,$S15-$V12,0)</f>
        <v>0</v>
      </c>
      <c r="AG15" s="37">
        <f>IF($Z15=$Z13,$T15-$V13,0)</f>
        <v>0</v>
      </c>
      <c r="AH15" s="37">
        <f>IF($Z15=$Z14,$U15-$V14,0)</f>
        <v>0</v>
      </c>
      <c r="AI15" s="37"/>
      <c r="AJ15" s="37">
        <f>SUM(AF15:AI15)</f>
        <v>0</v>
      </c>
      <c r="AK15" s="5"/>
      <c r="AL15" s="37">
        <f>IF($Z15=$Z12,$S19-$V16,0)</f>
        <v>0</v>
      </c>
      <c r="AM15" s="37">
        <f>IF($Z15=$Z13,$T19-$V17,0)</f>
        <v>0</v>
      </c>
      <c r="AN15" s="37">
        <f>IF($Z15=$Z14,$U19-$V18,0)</f>
        <v>0</v>
      </c>
      <c r="AO15" s="37"/>
      <c r="AP15" s="37">
        <f>SUM(AL15:AO15)</f>
        <v>0</v>
      </c>
      <c r="AQ15" s="37">
        <f>IF($Z15=$Z12,$S19,0)</f>
        <v>0</v>
      </c>
      <c r="AR15" s="37">
        <f>IF($Z15=$Z13,$T19,0)</f>
        <v>0</v>
      </c>
      <c r="AS15" s="37">
        <f>IF($Z15=$Z14,$U19,0)</f>
        <v>0</v>
      </c>
      <c r="AT15" s="37"/>
      <c r="AU15" s="37">
        <f>SUM(AQ15:AT15)</f>
        <v>0</v>
      </c>
      <c r="AV15" s="5">
        <v>1</v>
      </c>
      <c r="AW15" s="36"/>
    </row>
    <row r="16" spans="1:49" ht="12.75">
      <c r="A16" s="2">
        <f>A15+1</f>
        <v>20</v>
      </c>
      <c r="B16" s="7">
        <v>41808.75</v>
      </c>
      <c r="C16" s="4" t="s">
        <v>40</v>
      </c>
      <c r="D16" s="46" t="str">
        <f>Y15</f>
        <v>T4M2</v>
      </c>
      <c r="E16" s="22" t="s">
        <v>22</v>
      </c>
      <c r="F16" s="44" t="str">
        <f>Y13</f>
        <v>T2M2</v>
      </c>
      <c r="H16" s="78">
        <v>3</v>
      </c>
      <c r="I16" s="13" t="s">
        <v>23</v>
      </c>
      <c r="J16" s="76">
        <v>4</v>
      </c>
      <c r="K16" s="9" t="s">
        <v>24</v>
      </c>
      <c r="L16" s="1"/>
      <c r="N16" s="1"/>
      <c r="O16" s="1"/>
      <c r="P16" s="1"/>
      <c r="S16" s="47"/>
      <c r="T16" s="48">
        <f>IF(K13=$B$23,H13,0)</f>
        <v>1</v>
      </c>
      <c r="U16" s="48">
        <f>IF(K15=$B$23,H15,0)</f>
        <v>3</v>
      </c>
      <c r="V16" s="48">
        <f>IF(K18=$B$23,J17,0)</f>
        <v>5</v>
      </c>
      <c r="W16" s="1"/>
      <c r="X16" s="1"/>
      <c r="Y16" s="1"/>
      <c r="Z16" s="1"/>
      <c r="AA16" s="1"/>
      <c r="AB16" s="1"/>
      <c r="AC16" s="1"/>
      <c r="AD16" s="6"/>
      <c r="AE16" s="9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V16" s="37"/>
      <c r="AW16" s="36"/>
    </row>
    <row r="17" spans="1:49" ht="12.75">
      <c r="A17" s="2">
        <f>A15+16</f>
        <v>35</v>
      </c>
      <c r="B17" s="7">
        <v>41813.75</v>
      </c>
      <c r="C17" s="4" t="s">
        <v>41</v>
      </c>
      <c r="D17" s="46" t="str">
        <f>Y15</f>
        <v>T4M2</v>
      </c>
      <c r="E17" s="22" t="s">
        <v>22</v>
      </c>
      <c r="F17" s="43" t="str">
        <f>Y12</f>
        <v>T1M2</v>
      </c>
      <c r="H17" s="78">
        <v>4</v>
      </c>
      <c r="I17" s="15" t="s">
        <v>23</v>
      </c>
      <c r="J17" s="77">
        <v>5</v>
      </c>
      <c r="K17" s="9" t="s">
        <v>24</v>
      </c>
      <c r="M17" s="88" t="str">
        <f>IF(N12&gt;0,M12,"")</f>
        <v>T1M2</v>
      </c>
      <c r="N17" s="2" t="s">
        <v>42</v>
      </c>
      <c r="P17" s="57"/>
      <c r="S17" s="49">
        <f>IF(K13=$B$23,J13,0)</f>
        <v>0</v>
      </c>
      <c r="T17" s="47"/>
      <c r="U17" s="49">
        <f>IF(K17=$B$23,H18,0)</f>
        <v>6</v>
      </c>
      <c r="V17" s="49">
        <f>IF(K16=$B$23,J16,0)</f>
        <v>4</v>
      </c>
      <c r="AD17" s="2" t="s">
        <v>30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V17" s="38"/>
      <c r="AW17" s="36"/>
    </row>
    <row r="18" spans="1:49" ht="12.75">
      <c r="A18" s="2">
        <f>A17+1</f>
        <v>36</v>
      </c>
      <c r="B18" s="7">
        <v>41813.75</v>
      </c>
      <c r="C18" s="4" t="s">
        <v>21</v>
      </c>
      <c r="D18" s="44" t="str">
        <f>Y13</f>
        <v>T2M2</v>
      </c>
      <c r="E18" s="22" t="s">
        <v>22</v>
      </c>
      <c r="F18" s="45" t="str">
        <f>Y14</f>
        <v>T3M2</v>
      </c>
      <c r="H18" s="76">
        <v>6</v>
      </c>
      <c r="I18" s="13" t="s">
        <v>23</v>
      </c>
      <c r="J18" s="70">
        <v>5</v>
      </c>
      <c r="K18" s="9" t="s">
        <v>24</v>
      </c>
      <c r="M18" s="88" t="str">
        <f>IF(N13&gt;0,M13,"")</f>
        <v>T2M2</v>
      </c>
      <c r="N18" s="2" t="s">
        <v>43</v>
      </c>
      <c r="O18" s="58"/>
      <c r="P18" s="59" t="s">
        <v>33</v>
      </c>
      <c r="S18" s="50">
        <f>IF(K15=$B$23,J15,0)</f>
        <v>2</v>
      </c>
      <c r="T18" s="50">
        <f>IF(K17=$B$23,J18,0)</f>
        <v>5</v>
      </c>
      <c r="U18" s="47"/>
      <c r="V18" s="50">
        <f>IF(K14=$B$23,H14,0)</f>
        <v>2</v>
      </c>
      <c r="AD18" s="2" t="s">
        <v>34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V18" s="38"/>
      <c r="AW18" s="36"/>
    </row>
    <row r="19" spans="19:49" ht="12.75">
      <c r="S19" s="51">
        <f>IF(K18=$B$23,H17,0)</f>
        <v>4</v>
      </c>
      <c r="T19" s="51">
        <f>IF(K16=$B$23,H16,0)</f>
        <v>3</v>
      </c>
      <c r="U19" s="51">
        <f>IF(K14=$B$23,J14,0)</f>
        <v>1</v>
      </c>
      <c r="V19" s="47"/>
      <c r="AD19" s="2" t="s">
        <v>35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V19" s="38"/>
      <c r="AW19" s="36"/>
    </row>
    <row r="20" spans="5:49" ht="6" customHeight="1">
      <c r="E20" s="23"/>
      <c r="F20" s="12"/>
      <c r="G20" s="12"/>
      <c r="H20" s="2"/>
      <c r="I20" s="2"/>
      <c r="J20" s="2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V20" s="38"/>
      <c r="AW20" s="36"/>
    </row>
    <row r="21" spans="3:30" ht="12.75">
      <c r="C21" s="3"/>
      <c r="D21" s="3"/>
      <c r="E21" s="3"/>
      <c r="F21" s="3"/>
      <c r="AD21" s="3"/>
    </row>
    <row r="22" spans="5:31" ht="13.5" thickBot="1">
      <c r="E22" s="3"/>
      <c r="F22" s="3"/>
      <c r="AD22" s="3"/>
      <c r="AE22" s="2"/>
    </row>
    <row r="23" spans="2:31" ht="14.25" thickBot="1" thickTop="1">
      <c r="B23" s="16" t="s">
        <v>24</v>
      </c>
      <c r="C23" s="1" t="s">
        <v>85</v>
      </c>
      <c r="E23" s="3"/>
      <c r="F23" s="3"/>
      <c r="AD23" s="3"/>
      <c r="AE23" s="2"/>
    </row>
    <row r="24" spans="2:32" s="1" customFormat="1" ht="13.5" thickTop="1">
      <c r="B24" s="1" t="s">
        <v>2</v>
      </c>
      <c r="D24" s="1" t="s">
        <v>2</v>
      </c>
      <c r="H24" s="14"/>
      <c r="I24" s="14"/>
      <c r="J24" s="14"/>
      <c r="K24" s="9"/>
      <c r="M24" s="11"/>
      <c r="AF2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2013-12-15T20:17:50Z</dcterms:modified>
  <cp:category/>
  <cp:version/>
  <cp:contentType/>
  <cp:contentStatus/>
</cp:coreProperties>
</file>