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bernd\wm26\wm26system\excel2019\"/>
    </mc:Choice>
  </mc:AlternateContent>
  <xr:revisionPtr revIDLastSave="0" documentId="13_ncr:1_{BA823EB2-AC12-4493-83E7-AC4101D61026}" xr6:coauthVersionLast="36" xr6:coauthVersionMax="36" xr10:uidLastSave="{00000000-0000-0000-0000-000000000000}"/>
  <bookViews>
    <workbookView xWindow="12840" yWindow="32760" windowWidth="12300" windowHeight="9120" tabRatio="597" xr2:uid="{00000000-000D-0000-FFFF-FFFF00000000}"/>
  </bookViews>
  <sheets>
    <sheet name="Liesmich" sheetId="31" r:id="rId1"/>
    <sheet name="Dein Tip" sheetId="28" r:id="rId2"/>
    <sheet name="Bernds Tip" sheetId="32" r:id="rId3"/>
    <sheet name="FIFA" sheetId="29" r:id="rId4"/>
    <sheet name="Spiele" sheetId="30" r:id="rId5"/>
  </sheets>
  <calcPr calcId="191029"/>
</workbook>
</file>

<file path=xl/calcChain.xml><?xml version="1.0" encoding="utf-8"?>
<calcChain xmlns="http://schemas.openxmlformats.org/spreadsheetml/2006/main">
  <c r="C45" i="31" l="1"/>
  <c r="C38" i="31"/>
  <c r="C32" i="31"/>
  <c r="C25" i="31"/>
  <c r="C19" i="31"/>
  <c r="C14" i="31"/>
  <c r="C9" i="31"/>
  <c r="C3" i="31"/>
  <c r="C49" i="31" s="1"/>
  <c r="BU59" i="28"/>
  <c r="BT59" i="28"/>
  <c r="BS59" i="28"/>
  <c r="CA55" i="28" s="1"/>
  <c r="BV58" i="28"/>
  <c r="BT58" i="28"/>
  <c r="BS58" i="28"/>
  <c r="BV57" i="28"/>
  <c r="BU57" i="28"/>
  <c r="BS57" i="28"/>
  <c r="CB52" i="28" s="1"/>
  <c r="BV56" i="28"/>
  <c r="BU56" i="28"/>
  <c r="BT56" i="28"/>
  <c r="CB53" i="28"/>
  <c r="BU55" i="28"/>
  <c r="BT55" i="28"/>
  <c r="BS55" i="28"/>
  <c r="BV54" i="28"/>
  <c r="BT54" i="28"/>
  <c r="BS54" i="28"/>
  <c r="BZ54" i="28" s="1"/>
  <c r="BV53" i="28"/>
  <c r="BU53" i="28"/>
  <c r="BZ53" i="28" s="1"/>
  <c r="BS53" i="28"/>
  <c r="BV52" i="28"/>
  <c r="BU52" i="28"/>
  <c r="BT52" i="28"/>
  <c r="BZ52" i="28" s="1"/>
  <c r="BO94" i="28"/>
  <c r="BN94" i="28"/>
  <c r="O94" i="28"/>
  <c r="N94" i="28"/>
  <c r="BO90" i="28"/>
  <c r="BN90" i="28"/>
  <c r="BO89" i="28"/>
  <c r="BN89" i="28"/>
  <c r="O89" i="28"/>
  <c r="N89" i="28"/>
  <c r="O88" i="28"/>
  <c r="N88" i="28"/>
  <c r="O87" i="28"/>
  <c r="N87" i="28"/>
  <c r="O86" i="28"/>
  <c r="N86" i="28"/>
  <c r="BO85" i="28"/>
  <c r="BN85" i="28"/>
  <c r="O85" i="28"/>
  <c r="N85" i="28"/>
  <c r="BO84" i="28"/>
  <c r="BN84" i="28"/>
  <c r="O84" i="28"/>
  <c r="N84" i="28"/>
  <c r="BO83" i="28"/>
  <c r="BN83" i="28"/>
  <c r="O83" i="28"/>
  <c r="N83" i="28"/>
  <c r="A83" i="28"/>
  <c r="A84" i="28"/>
  <c r="BO82" i="28"/>
  <c r="BN82" i="28"/>
  <c r="O82" i="28"/>
  <c r="N82" i="28"/>
  <c r="C82" i="28"/>
  <c r="N78" i="28"/>
  <c r="C78" i="28"/>
  <c r="O77" i="28"/>
  <c r="N77" i="28"/>
  <c r="C77" i="28"/>
  <c r="O76" i="28"/>
  <c r="N76" i="28"/>
  <c r="C76" i="28"/>
  <c r="N75" i="28"/>
  <c r="C75" i="28"/>
  <c r="O74" i="28"/>
  <c r="N74" i="28"/>
  <c r="C74" i="28"/>
  <c r="BB73" i="28"/>
  <c r="O73" i="28"/>
  <c r="N73" i="28"/>
  <c r="C73" i="28"/>
  <c r="BB72" i="28"/>
  <c r="N72" i="28"/>
  <c r="C72" i="28"/>
  <c r="CF71" i="28"/>
  <c r="BB71" i="28"/>
  <c r="N71" i="28"/>
  <c r="C71" i="28"/>
  <c r="CF70" i="28"/>
  <c r="BB70" i="28"/>
  <c r="N70" i="28"/>
  <c r="C70" i="28"/>
  <c r="CF69" i="28"/>
  <c r="BB69" i="28"/>
  <c r="N69" i="28"/>
  <c r="C69" i="28"/>
  <c r="CF68" i="28"/>
  <c r="BB68" i="28"/>
  <c r="N68" i="28"/>
  <c r="C68" i="28"/>
  <c r="CH67" i="28"/>
  <c r="CH68" i="28" s="1"/>
  <c r="CH69" i="28"/>
  <c r="CH70" i="28" s="1"/>
  <c r="CH71" i="28" s="1"/>
  <c r="CH72" i="28" s="1"/>
  <c r="CH73" i="28" s="1"/>
  <c r="CH74" i="28" s="1"/>
  <c r="CH75" i="28" s="1"/>
  <c r="CH76" i="28" s="1"/>
  <c r="CH77" i="28" s="1"/>
  <c r="CF67" i="28"/>
  <c r="BB67" i="28"/>
  <c r="O67" i="28"/>
  <c r="N67" i="28"/>
  <c r="C67" i="28"/>
  <c r="CF66" i="28"/>
  <c r="BB66" i="28"/>
  <c r="O66" i="28"/>
  <c r="N66" i="28"/>
  <c r="C66" i="28"/>
  <c r="N65" i="28"/>
  <c r="C65" i="28"/>
  <c r="O64" i="28"/>
  <c r="N64" i="28"/>
  <c r="C64" i="28"/>
  <c r="O63" i="28"/>
  <c r="N63" i="28"/>
  <c r="C63" i="28"/>
  <c r="CA54" i="28"/>
  <c r="BF58" i="28"/>
  <c r="BD58" i="28"/>
  <c r="BC58" i="28"/>
  <c r="T58" i="28"/>
  <c r="F58" i="28"/>
  <c r="D58" i="28"/>
  <c r="C58" i="28"/>
  <c r="CA53" i="28"/>
  <c r="BF57" i="28"/>
  <c r="BD57" i="28"/>
  <c r="BC57" i="28"/>
  <c r="U57" i="28"/>
  <c r="V56" i="28"/>
  <c r="S59" i="28"/>
  <c r="F57" i="28"/>
  <c r="D57" i="28"/>
  <c r="C57" i="28"/>
  <c r="BF56" i="28"/>
  <c r="BD56" i="28"/>
  <c r="BC56" i="28"/>
  <c r="V57" i="28"/>
  <c r="T59" i="28"/>
  <c r="F56" i="28"/>
  <c r="D56" i="28"/>
  <c r="C56" i="28"/>
  <c r="CB55" i="28"/>
  <c r="BZ55" i="28"/>
  <c r="CO52" i="28" s="1"/>
  <c r="BF55" i="28"/>
  <c r="BD55" i="28"/>
  <c r="BC55" i="28"/>
  <c r="T55" i="28"/>
  <c r="S55" i="28"/>
  <c r="S58" i="28"/>
  <c r="U56" i="28"/>
  <c r="F55" i="28"/>
  <c r="D55" i="28"/>
  <c r="C55" i="28"/>
  <c r="BF54" i="28"/>
  <c r="BD54" i="28"/>
  <c r="BC54" i="28"/>
  <c r="T54" i="28"/>
  <c r="U55" i="28"/>
  <c r="V54" i="28"/>
  <c r="F54" i="28"/>
  <c r="D54" i="28"/>
  <c r="C54" i="28"/>
  <c r="BF53" i="28"/>
  <c r="BD53" i="28"/>
  <c r="BC53" i="28"/>
  <c r="S57" i="28"/>
  <c r="T56" i="28"/>
  <c r="AA52" i="28"/>
  <c r="F53" i="28"/>
  <c r="D53" i="28"/>
  <c r="C53" i="28"/>
  <c r="V52" i="28"/>
  <c r="U52" i="28"/>
  <c r="T52" i="28"/>
  <c r="BU49" i="28"/>
  <c r="BT49" i="28"/>
  <c r="BS49" i="28"/>
  <c r="U49" i="28"/>
  <c r="T49" i="28"/>
  <c r="S49" i="28"/>
  <c r="BV48" i="28"/>
  <c r="BT48" i="28"/>
  <c r="BS48" i="28"/>
  <c r="CA44" i="28"/>
  <c r="BF48" i="28"/>
  <c r="BD48" i="28"/>
  <c r="BC48" i="28"/>
  <c r="V48" i="28"/>
  <c r="T48" i="28"/>
  <c r="S48" i="28"/>
  <c r="F48" i="28"/>
  <c r="D48" i="28"/>
  <c r="C48" i="28"/>
  <c r="BV47" i="28"/>
  <c r="BU47" i="28"/>
  <c r="BS47" i="28"/>
  <c r="BF47" i="28"/>
  <c r="BD47" i="28"/>
  <c r="BC47" i="28"/>
  <c r="V47" i="28"/>
  <c r="U47" i="28"/>
  <c r="S47" i="28"/>
  <c r="AB42" i="28" s="1"/>
  <c r="F47" i="28"/>
  <c r="D47" i="28"/>
  <c r="C47" i="28"/>
  <c r="BV46" i="28"/>
  <c r="BU46" i="28"/>
  <c r="BT46" i="28"/>
  <c r="BF46" i="28"/>
  <c r="BD46" i="28"/>
  <c r="BC46" i="28"/>
  <c r="V46" i="28"/>
  <c r="AB45" i="28" s="1"/>
  <c r="U46" i="28"/>
  <c r="T46" i="28"/>
  <c r="F46" i="28"/>
  <c r="D46" i="28"/>
  <c r="C46" i="28"/>
  <c r="BU45" i="28"/>
  <c r="BT45" i="28"/>
  <c r="BS45" i="28"/>
  <c r="BZ45" i="28" s="1"/>
  <c r="BF45" i="28"/>
  <c r="BD45" i="28"/>
  <c r="BC45" i="28"/>
  <c r="U45" i="28"/>
  <c r="T45" i="28"/>
  <c r="S45" i="28"/>
  <c r="F45" i="28"/>
  <c r="D45" i="28"/>
  <c r="C45" i="28"/>
  <c r="BV44" i="28"/>
  <c r="BT44" i="28"/>
  <c r="BS44" i="28"/>
  <c r="BF44" i="28"/>
  <c r="BD44" i="28"/>
  <c r="BC44" i="28"/>
  <c r="V44" i="28"/>
  <c r="T44" i="28"/>
  <c r="S44" i="28"/>
  <c r="F44" i="28"/>
  <c r="D44" i="28"/>
  <c r="C44" i="28"/>
  <c r="BV43" i="28"/>
  <c r="BU43" i="28"/>
  <c r="BS43" i="28"/>
  <c r="BF43" i="28"/>
  <c r="BD43" i="28"/>
  <c r="BC43" i="28"/>
  <c r="V43" i="28"/>
  <c r="U43" i="28"/>
  <c r="S43" i="28"/>
  <c r="Z43" i="28"/>
  <c r="F43" i="28"/>
  <c r="D43" i="28"/>
  <c r="C43" i="28"/>
  <c r="CB42" i="28"/>
  <c r="BV42" i="28"/>
  <c r="BU42" i="28"/>
  <c r="BT42" i="28"/>
  <c r="BZ42" i="28" s="1"/>
  <c r="V42" i="28"/>
  <c r="U42" i="28"/>
  <c r="T42" i="28"/>
  <c r="BU39" i="28"/>
  <c r="BT39" i="28"/>
  <c r="BS39" i="28"/>
  <c r="U39" i="28"/>
  <c r="T39" i="28"/>
  <c r="AA35" i="28" s="1"/>
  <c r="S39" i="28"/>
  <c r="BV38" i="28"/>
  <c r="BT38" i="28"/>
  <c r="CA34" i="28"/>
  <c r="BS38" i="28"/>
  <c r="BF38" i="28"/>
  <c r="BD38" i="28"/>
  <c r="BC38" i="28"/>
  <c r="V38" i="28"/>
  <c r="T38" i="28"/>
  <c r="S38" i="28"/>
  <c r="AA34" i="28" s="1"/>
  <c r="F38" i="28"/>
  <c r="D38" i="28"/>
  <c r="C38" i="28"/>
  <c r="BV37" i="28"/>
  <c r="BU37" i="28"/>
  <c r="BS37" i="28"/>
  <c r="CB32" i="28" s="1"/>
  <c r="BF37" i="28"/>
  <c r="BD37" i="28"/>
  <c r="BC37" i="28"/>
  <c r="V37" i="28"/>
  <c r="U37" i="28"/>
  <c r="S37" i="28"/>
  <c r="F37" i="28"/>
  <c r="D37" i="28"/>
  <c r="C37" i="28"/>
  <c r="BV36" i="28"/>
  <c r="BU36" i="28"/>
  <c r="BT36" i="28"/>
  <c r="BF36" i="28"/>
  <c r="BD36" i="28"/>
  <c r="BC36" i="28"/>
  <c r="V36" i="28"/>
  <c r="U36" i="28"/>
  <c r="AB34" i="28" s="1"/>
  <c r="T36" i="28"/>
  <c r="F36" i="28"/>
  <c r="D36" i="28"/>
  <c r="C36" i="28"/>
  <c r="BU35" i="28"/>
  <c r="BT35" i="28"/>
  <c r="BS35" i="28"/>
  <c r="BZ35" i="28" s="1"/>
  <c r="BF35" i="28"/>
  <c r="BD35" i="28"/>
  <c r="BC35" i="28"/>
  <c r="U35" i="28"/>
  <c r="T35" i="28"/>
  <c r="S35" i="28"/>
  <c r="F35" i="28"/>
  <c r="D35" i="28"/>
  <c r="C35" i="28"/>
  <c r="BV34" i="28"/>
  <c r="BT34" i="28"/>
  <c r="BS34" i="28"/>
  <c r="BF34" i="28"/>
  <c r="BD34" i="28"/>
  <c r="BC34" i="28"/>
  <c r="V34" i="28"/>
  <c r="T34" i="28"/>
  <c r="S34" i="28"/>
  <c r="F34" i="28"/>
  <c r="D34" i="28"/>
  <c r="C34" i="28"/>
  <c r="BV33" i="28"/>
  <c r="BU33" i="28"/>
  <c r="BS33" i="28"/>
  <c r="BZ33" i="28" s="1"/>
  <c r="CT33" i="28" s="1"/>
  <c r="BF33" i="28"/>
  <c r="BD33" i="28"/>
  <c r="BC33" i="28"/>
  <c r="V33" i="28"/>
  <c r="U33" i="28"/>
  <c r="S33" i="28"/>
  <c r="Z33" i="28"/>
  <c r="F33" i="28"/>
  <c r="D33" i="28"/>
  <c r="C33" i="28"/>
  <c r="BV32" i="28"/>
  <c r="BU32" i="28"/>
  <c r="BT32" i="28"/>
  <c r="V32" i="28"/>
  <c r="U32" i="28"/>
  <c r="T32" i="28"/>
  <c r="BU29" i="28"/>
  <c r="BT29" i="28"/>
  <c r="BS29" i="28"/>
  <c r="CA25" i="28"/>
  <c r="U29" i="28"/>
  <c r="T29" i="28"/>
  <c r="S29" i="28"/>
  <c r="BV28" i="28"/>
  <c r="BT28" i="28"/>
  <c r="BS28" i="28"/>
  <c r="BF28" i="28"/>
  <c r="BD28" i="28"/>
  <c r="BC28" i="28"/>
  <c r="V28" i="28"/>
  <c r="T28" i="28"/>
  <c r="S28" i="28"/>
  <c r="AA24" i="28" s="1"/>
  <c r="F28" i="28"/>
  <c r="D28" i="28"/>
  <c r="C28" i="28"/>
  <c r="BV27" i="28"/>
  <c r="BU27" i="28"/>
  <c r="BS27" i="28"/>
  <c r="CB22" i="28" s="1"/>
  <c r="BF27" i="28"/>
  <c r="BD27" i="28"/>
  <c r="BC27" i="28"/>
  <c r="V27" i="28"/>
  <c r="U27" i="28"/>
  <c r="S27" i="28"/>
  <c r="F27" i="28"/>
  <c r="D27" i="28"/>
  <c r="C27" i="28"/>
  <c r="BV26" i="28"/>
  <c r="CB25" i="28" s="1"/>
  <c r="BU26" i="28"/>
  <c r="CB24" i="28" s="1"/>
  <c r="BT26" i="28"/>
  <c r="CA22" i="28" s="1"/>
  <c r="BF26" i="28"/>
  <c r="BD26" i="28"/>
  <c r="BC26" i="28"/>
  <c r="V26" i="28"/>
  <c r="U26" i="28"/>
  <c r="T26" i="28"/>
  <c r="F26" i="28"/>
  <c r="D26" i="28"/>
  <c r="C26" i="28"/>
  <c r="BU25" i="28"/>
  <c r="BT25" i="28"/>
  <c r="BS25" i="28"/>
  <c r="BZ25" i="28"/>
  <c r="BF25" i="28"/>
  <c r="BD25" i="28"/>
  <c r="BC25" i="28"/>
  <c r="U25" i="28"/>
  <c r="T25" i="28"/>
  <c r="S25" i="28"/>
  <c r="F25" i="28"/>
  <c r="D25" i="28"/>
  <c r="C25" i="28"/>
  <c r="BV24" i="28"/>
  <c r="BT24" i="28"/>
  <c r="BS24" i="28"/>
  <c r="BZ24" i="28" s="1"/>
  <c r="BF24" i="28"/>
  <c r="BD24" i="28"/>
  <c r="BC24" i="28"/>
  <c r="V24" i="28"/>
  <c r="T24" i="28"/>
  <c r="S24" i="28"/>
  <c r="F24" i="28"/>
  <c r="D24" i="28"/>
  <c r="C24" i="28"/>
  <c r="BV23" i="28"/>
  <c r="BU23" i="28"/>
  <c r="BS23" i="28"/>
  <c r="BZ23" i="28"/>
  <c r="BF23" i="28"/>
  <c r="BD23" i="28"/>
  <c r="BC23" i="28"/>
  <c r="V23" i="28"/>
  <c r="U23" i="28"/>
  <c r="S23" i="28"/>
  <c r="Z23" i="28" s="1"/>
  <c r="F23" i="28"/>
  <c r="D23" i="28"/>
  <c r="C23" i="28"/>
  <c r="BV22" i="28"/>
  <c r="BU22" i="28"/>
  <c r="BT22" i="28"/>
  <c r="BZ22" i="28" s="1"/>
  <c r="AB22" i="28"/>
  <c r="V22" i="28"/>
  <c r="U22" i="28"/>
  <c r="T22" i="28"/>
  <c r="BU19" i="28"/>
  <c r="BT19" i="28"/>
  <c r="BS19" i="28"/>
  <c r="CA15" i="28" s="1"/>
  <c r="U19" i="28"/>
  <c r="T19" i="28"/>
  <c r="S19" i="28"/>
  <c r="BV18" i="28"/>
  <c r="BT18" i="28"/>
  <c r="BS18" i="28"/>
  <c r="BF18" i="28"/>
  <c r="BD18" i="28"/>
  <c r="BC18" i="28"/>
  <c r="V18" i="28"/>
  <c r="T18" i="28"/>
  <c r="S18" i="28"/>
  <c r="F18" i="28"/>
  <c r="D18" i="28"/>
  <c r="C18" i="28"/>
  <c r="BV17" i="28"/>
  <c r="BU17" i="28"/>
  <c r="BS17" i="28"/>
  <c r="CA13" i="28"/>
  <c r="BF17" i="28"/>
  <c r="BD17" i="28"/>
  <c r="BC17" i="28"/>
  <c r="V17" i="28"/>
  <c r="AB15" i="28"/>
  <c r="U17" i="28"/>
  <c r="S17" i="28"/>
  <c r="F17" i="28"/>
  <c r="D17" i="28"/>
  <c r="C17" i="28"/>
  <c r="BV16" i="28"/>
  <c r="BU16" i="28"/>
  <c r="CB14" i="28" s="1"/>
  <c r="BT16" i="28"/>
  <c r="BF16" i="28"/>
  <c r="BD16" i="28"/>
  <c r="BC16" i="28"/>
  <c r="V16" i="28"/>
  <c r="U16" i="28"/>
  <c r="T16" i="28"/>
  <c r="F16" i="28"/>
  <c r="D16" i="28"/>
  <c r="C16" i="28"/>
  <c r="BU15" i="28"/>
  <c r="BT15" i="28"/>
  <c r="BS15" i="28"/>
  <c r="BF15" i="28"/>
  <c r="BD15" i="28"/>
  <c r="BC15" i="28"/>
  <c r="U15" i="28"/>
  <c r="T15" i="28"/>
  <c r="S15" i="28"/>
  <c r="F15" i="28"/>
  <c r="D15" i="28"/>
  <c r="C15" i="28"/>
  <c r="CA14" i="28"/>
  <c r="BV14" i="28"/>
  <c r="BT14" i="28"/>
  <c r="BS14" i="28"/>
  <c r="BF14" i="28"/>
  <c r="BD14" i="28"/>
  <c r="BC14" i="28"/>
  <c r="V14" i="28"/>
  <c r="T14" i="28"/>
  <c r="S14" i="28"/>
  <c r="F14" i="28"/>
  <c r="D14" i="28"/>
  <c r="C14" i="28"/>
  <c r="BV13" i="28"/>
  <c r="BU13" i="28"/>
  <c r="BZ13" i="28"/>
  <c r="BS13" i="28"/>
  <c r="BF13" i="28"/>
  <c r="BD13" i="28"/>
  <c r="BC13" i="28"/>
  <c r="V13" i="28"/>
  <c r="U13" i="28"/>
  <c r="S13" i="28"/>
  <c r="F13" i="28"/>
  <c r="D13" i="28"/>
  <c r="C13" i="28"/>
  <c r="BV12" i="28"/>
  <c r="BU12" i="28"/>
  <c r="BZ12" i="28"/>
  <c r="BT12" i="28"/>
  <c r="V12" i="28"/>
  <c r="U12" i="28"/>
  <c r="T12" i="28"/>
  <c r="BU9" i="28"/>
  <c r="BT9" i="28"/>
  <c r="CA5" i="28" s="1"/>
  <c r="BS9" i="28"/>
  <c r="U9" i="28"/>
  <c r="T9" i="28"/>
  <c r="S9" i="28"/>
  <c r="BV8" i="28"/>
  <c r="BT8" i="28"/>
  <c r="CB3" i="28"/>
  <c r="BS8" i="28"/>
  <c r="BF8" i="28"/>
  <c r="BD8" i="28"/>
  <c r="BC8" i="28"/>
  <c r="V8" i="28"/>
  <c r="T8" i="28"/>
  <c r="S8" i="28"/>
  <c r="F8" i="28"/>
  <c r="D8" i="28"/>
  <c r="C8" i="28"/>
  <c r="BV7" i="28"/>
  <c r="BU7" i="28"/>
  <c r="BS7" i="28"/>
  <c r="CB2" i="28" s="1"/>
  <c r="BF7" i="28"/>
  <c r="BD7" i="28"/>
  <c r="BC7" i="28"/>
  <c r="V7" i="28"/>
  <c r="U7" i="28"/>
  <c r="S7" i="28"/>
  <c r="AB2" i="28" s="1"/>
  <c r="F7" i="28"/>
  <c r="D7" i="28"/>
  <c r="C7" i="28"/>
  <c r="BV6" i="28"/>
  <c r="CB5" i="28"/>
  <c r="BU6" i="28"/>
  <c r="CB4" i="28" s="1"/>
  <c r="BT6" i="28"/>
  <c r="BF6" i="28"/>
  <c r="BD6" i="28"/>
  <c r="BC6" i="28"/>
  <c r="V6" i="28"/>
  <c r="U6" i="28"/>
  <c r="T6" i="28"/>
  <c r="F6" i="28"/>
  <c r="D6" i="28"/>
  <c r="C6" i="28"/>
  <c r="BU5" i="28"/>
  <c r="BT5" i="28"/>
  <c r="BS5" i="28"/>
  <c r="BZ5" i="28" s="1"/>
  <c r="BF5" i="28"/>
  <c r="BD5" i="28"/>
  <c r="BC5" i="28"/>
  <c r="U5" i="28"/>
  <c r="T5" i="28"/>
  <c r="S5" i="28"/>
  <c r="F5" i="28"/>
  <c r="D5" i="28"/>
  <c r="C5" i="28"/>
  <c r="BV4" i="28"/>
  <c r="BT4" i="28"/>
  <c r="BS4" i="28"/>
  <c r="BF4" i="28"/>
  <c r="BD4" i="28"/>
  <c r="BC4" i="28"/>
  <c r="V4" i="28"/>
  <c r="T4" i="28"/>
  <c r="S4" i="28"/>
  <c r="F4" i="28"/>
  <c r="D4" i="28"/>
  <c r="C4" i="28"/>
  <c r="BV3" i="28"/>
  <c r="BU3" i="28"/>
  <c r="BS3" i="28"/>
  <c r="BF3" i="28"/>
  <c r="BD3" i="28"/>
  <c r="BC3" i="28"/>
  <c r="V3" i="28"/>
  <c r="U3" i="28"/>
  <c r="S3" i="28"/>
  <c r="F3" i="28"/>
  <c r="D3" i="28"/>
  <c r="C3" i="28"/>
  <c r="BV2" i="28"/>
  <c r="BU2" i="28"/>
  <c r="BT2" i="28"/>
  <c r="V2" i="28"/>
  <c r="U2" i="28"/>
  <c r="T2" i="28"/>
  <c r="J58" i="32"/>
  <c r="T58" i="32" s="1"/>
  <c r="H58" i="32"/>
  <c r="J57" i="32"/>
  <c r="V52" i="32" s="1"/>
  <c r="H57" i="32"/>
  <c r="S59" i="32" s="1"/>
  <c r="J56" i="32"/>
  <c r="V53" i="32" s="1"/>
  <c r="H56" i="32"/>
  <c r="J55" i="32"/>
  <c r="S58" i="32" s="1"/>
  <c r="H55" i="32"/>
  <c r="U56" i="32"/>
  <c r="J54" i="32"/>
  <c r="U59" i="32"/>
  <c r="AA55" i="32" s="1"/>
  <c r="H54" i="32"/>
  <c r="V58" i="32" s="1"/>
  <c r="J53" i="32"/>
  <c r="S57" i="32" s="1"/>
  <c r="H53" i="32"/>
  <c r="T56" i="32" s="1"/>
  <c r="BO94" i="32"/>
  <c r="BN94" i="32"/>
  <c r="O94" i="32"/>
  <c r="N94" i="32"/>
  <c r="BO90" i="32"/>
  <c r="BN90" i="32"/>
  <c r="BO89" i="32"/>
  <c r="BN89" i="32"/>
  <c r="O89" i="32"/>
  <c r="N89" i="32"/>
  <c r="O88" i="32"/>
  <c r="N88" i="32"/>
  <c r="O87" i="32"/>
  <c r="N87" i="32"/>
  <c r="O86" i="32"/>
  <c r="N86" i="32"/>
  <c r="BO85" i="32"/>
  <c r="BN85" i="32"/>
  <c r="O85" i="32"/>
  <c r="N85" i="32"/>
  <c r="BO84" i="32"/>
  <c r="BN84" i="32"/>
  <c r="O84" i="32"/>
  <c r="N84" i="32"/>
  <c r="BO83" i="32"/>
  <c r="BN83" i="32"/>
  <c r="O83" i="32"/>
  <c r="N83" i="32"/>
  <c r="A83" i="32"/>
  <c r="A84" i="32" s="1"/>
  <c r="BO82" i="32"/>
  <c r="BN82" i="32"/>
  <c r="O82" i="32"/>
  <c r="N82" i="32"/>
  <c r="C82" i="32"/>
  <c r="N78" i="32"/>
  <c r="C78" i="32"/>
  <c r="O77" i="32"/>
  <c r="N77" i="32"/>
  <c r="C77" i="32"/>
  <c r="O76" i="32"/>
  <c r="N76" i="32"/>
  <c r="C76" i="32"/>
  <c r="N75" i="32"/>
  <c r="C75" i="32"/>
  <c r="O74" i="32"/>
  <c r="N74" i="32"/>
  <c r="C74" i="32"/>
  <c r="BB73" i="32"/>
  <c r="O73" i="32"/>
  <c r="N73" i="32"/>
  <c r="C73" i="32"/>
  <c r="BB72" i="32"/>
  <c r="N72" i="32"/>
  <c r="C72" i="32"/>
  <c r="CF71" i="32"/>
  <c r="BB71" i="32"/>
  <c r="N71" i="32"/>
  <c r="C71" i="32"/>
  <c r="CF70" i="32"/>
  <c r="BB70" i="32"/>
  <c r="N70" i="32"/>
  <c r="C70" i="32"/>
  <c r="CF69" i="32"/>
  <c r="BB69" i="32"/>
  <c r="N69" i="32"/>
  <c r="C69" i="32"/>
  <c r="CF68" i="32"/>
  <c r="BB68" i="32"/>
  <c r="N68" i="32"/>
  <c r="C68" i="32"/>
  <c r="CH67" i="32"/>
  <c r="CH68" i="32" s="1"/>
  <c r="CH69" i="32" s="1"/>
  <c r="CH70" i="32" s="1"/>
  <c r="CH71" i="32" s="1"/>
  <c r="CH72" i="32" s="1"/>
  <c r="CH73" i="32" s="1"/>
  <c r="CH74" i="32" s="1"/>
  <c r="CH75" i="32" s="1"/>
  <c r="CH76" i="32" s="1"/>
  <c r="CH77" i="32" s="1"/>
  <c r="CF67" i="32"/>
  <c r="BB67" i="32"/>
  <c r="O67" i="32"/>
  <c r="N67" i="32"/>
  <c r="C67" i="32"/>
  <c r="CF66" i="32"/>
  <c r="BB66" i="32"/>
  <c r="O66" i="32"/>
  <c r="N66" i="32"/>
  <c r="C66" i="32"/>
  <c r="N65" i="32"/>
  <c r="C65" i="32"/>
  <c r="O64" i="32"/>
  <c r="N64" i="32"/>
  <c r="C64" i="32"/>
  <c r="O63" i="32"/>
  <c r="N63" i="32"/>
  <c r="C63" i="32"/>
  <c r="BU57" i="32"/>
  <c r="BF58" i="32"/>
  <c r="BD58" i="32"/>
  <c r="BC58" i="32"/>
  <c r="U57" i="32"/>
  <c r="F58" i="32"/>
  <c r="D58" i="32"/>
  <c r="C58" i="32"/>
  <c r="BV56" i="32"/>
  <c r="BS59" i="32"/>
  <c r="BF57" i="32"/>
  <c r="BD57" i="32"/>
  <c r="BC57" i="32"/>
  <c r="F57" i="32"/>
  <c r="D57" i="32"/>
  <c r="C57" i="32"/>
  <c r="BT59" i="32"/>
  <c r="BF56" i="32"/>
  <c r="BD56" i="32"/>
  <c r="BC56" i="32"/>
  <c r="F56" i="32"/>
  <c r="D56" i="32"/>
  <c r="C56" i="32"/>
  <c r="BS58" i="32"/>
  <c r="BF55" i="32"/>
  <c r="BD55" i="32"/>
  <c r="BC55" i="32"/>
  <c r="F55" i="32"/>
  <c r="D55" i="32"/>
  <c r="C55" i="32"/>
  <c r="BF54" i="32"/>
  <c r="BD54" i="32"/>
  <c r="BC54" i="32"/>
  <c r="F54" i="32"/>
  <c r="D54" i="32"/>
  <c r="C54" i="32"/>
  <c r="BS53" i="32"/>
  <c r="BT56" i="32"/>
  <c r="BF53" i="32"/>
  <c r="BD53" i="32"/>
  <c r="BC53" i="32"/>
  <c r="F53" i="32"/>
  <c r="D53" i="32"/>
  <c r="C53" i="32"/>
  <c r="BU47" i="32"/>
  <c r="BF48" i="32"/>
  <c r="BD48" i="32"/>
  <c r="BC48" i="32"/>
  <c r="T48" i="32"/>
  <c r="U47" i="32"/>
  <c r="F48" i="32"/>
  <c r="D48" i="32"/>
  <c r="C48" i="32"/>
  <c r="BS45" i="32"/>
  <c r="BF47" i="32"/>
  <c r="BD47" i="32"/>
  <c r="BC47" i="32"/>
  <c r="V46" i="32"/>
  <c r="S49" i="32"/>
  <c r="F47" i="32"/>
  <c r="D47" i="32"/>
  <c r="C47" i="32"/>
  <c r="BF46" i="32"/>
  <c r="BD46" i="32"/>
  <c r="BC46" i="32"/>
  <c r="T49" i="32"/>
  <c r="F46" i="32"/>
  <c r="D46" i="32"/>
  <c r="C46" i="32"/>
  <c r="BF45" i="32"/>
  <c r="BD45" i="32"/>
  <c r="BC45" i="32"/>
  <c r="U42" i="32"/>
  <c r="U46" i="32"/>
  <c r="F45" i="32"/>
  <c r="D45" i="32"/>
  <c r="C45" i="32"/>
  <c r="BF44" i="32"/>
  <c r="BD44" i="32"/>
  <c r="BC44" i="32"/>
  <c r="F44" i="32"/>
  <c r="D44" i="32"/>
  <c r="C44" i="32"/>
  <c r="BT42" i="32"/>
  <c r="BF43" i="32"/>
  <c r="BD43" i="32"/>
  <c r="BC43" i="32"/>
  <c r="T46" i="32"/>
  <c r="F43" i="32"/>
  <c r="D43" i="32"/>
  <c r="C43" i="32"/>
  <c r="BU37" i="32"/>
  <c r="BF38" i="32"/>
  <c r="BD38" i="32"/>
  <c r="BC38" i="32"/>
  <c r="U33" i="32"/>
  <c r="F38" i="32"/>
  <c r="D38" i="32"/>
  <c r="C38" i="32"/>
  <c r="BS39" i="32"/>
  <c r="BF37" i="32"/>
  <c r="BD37" i="32"/>
  <c r="BC37" i="32"/>
  <c r="F37" i="32"/>
  <c r="D37" i="32"/>
  <c r="C37" i="32"/>
  <c r="BT35" i="32"/>
  <c r="BF36" i="32"/>
  <c r="BD36" i="32"/>
  <c r="BC36" i="32"/>
  <c r="T39" i="32"/>
  <c r="F36" i="32"/>
  <c r="D36" i="32"/>
  <c r="C36" i="32"/>
  <c r="BS38" i="32"/>
  <c r="BF35" i="32"/>
  <c r="BD35" i="32"/>
  <c r="BC35" i="32"/>
  <c r="S38" i="32"/>
  <c r="F35" i="32"/>
  <c r="D35" i="32"/>
  <c r="C35" i="32"/>
  <c r="BV38" i="32"/>
  <c r="BF34" i="32"/>
  <c r="BD34" i="32"/>
  <c r="BC34" i="32"/>
  <c r="F34" i="32"/>
  <c r="D34" i="32"/>
  <c r="C34" i="32"/>
  <c r="BF33" i="32"/>
  <c r="BD33" i="32"/>
  <c r="BC33" i="32"/>
  <c r="S37" i="32"/>
  <c r="F33" i="32"/>
  <c r="D33" i="32"/>
  <c r="C33" i="32"/>
  <c r="BF28" i="32"/>
  <c r="BD28" i="32"/>
  <c r="BC28" i="32"/>
  <c r="U27" i="32"/>
  <c r="F28" i="32"/>
  <c r="D28" i="32"/>
  <c r="C28" i="32"/>
  <c r="BS29" i="32"/>
  <c r="BF27" i="32"/>
  <c r="BD27" i="32"/>
  <c r="BC27" i="32"/>
  <c r="S29" i="32"/>
  <c r="F27" i="32"/>
  <c r="D27" i="32"/>
  <c r="C27" i="32"/>
  <c r="BT29" i="32"/>
  <c r="BF26" i="32"/>
  <c r="BD26" i="32"/>
  <c r="BC26" i="32"/>
  <c r="F26" i="32"/>
  <c r="D26" i="32"/>
  <c r="C26" i="32"/>
  <c r="BS28" i="32"/>
  <c r="BS24" i="32"/>
  <c r="BF25" i="32"/>
  <c r="BD25" i="32"/>
  <c r="BC25" i="32"/>
  <c r="U26" i="32"/>
  <c r="F25" i="32"/>
  <c r="D25" i="32"/>
  <c r="C25" i="32"/>
  <c r="BF24" i="32"/>
  <c r="BD24" i="32"/>
  <c r="BC24" i="32"/>
  <c r="F24" i="32"/>
  <c r="D24" i="32"/>
  <c r="C24" i="32"/>
  <c r="BS27" i="32"/>
  <c r="CB22" i="32" s="1"/>
  <c r="BF23" i="32"/>
  <c r="BD23" i="32"/>
  <c r="BC23" i="32"/>
  <c r="F23" i="32"/>
  <c r="D23" i="32"/>
  <c r="C23" i="32"/>
  <c r="BT18" i="32"/>
  <c r="BF18" i="32"/>
  <c r="BD18" i="32"/>
  <c r="BC18" i="32"/>
  <c r="U17" i="32"/>
  <c r="F18" i="32"/>
  <c r="D18" i="32"/>
  <c r="C18" i="32"/>
  <c r="BV16" i="32"/>
  <c r="BF17" i="32"/>
  <c r="BD17" i="32"/>
  <c r="BC17" i="32"/>
  <c r="F17" i="32"/>
  <c r="D17" i="32"/>
  <c r="C17" i="32"/>
  <c r="BV17" i="32"/>
  <c r="BF16" i="32"/>
  <c r="BD16" i="32"/>
  <c r="BC16" i="32"/>
  <c r="F16" i="32"/>
  <c r="D16" i="32"/>
  <c r="C16" i="32"/>
  <c r="BS18" i="32"/>
  <c r="BU16" i="32"/>
  <c r="BF15" i="32"/>
  <c r="BD15" i="32"/>
  <c r="BC15" i="32"/>
  <c r="U12" i="32"/>
  <c r="F15" i="32"/>
  <c r="D15" i="32"/>
  <c r="C15" i="32"/>
  <c r="BU19" i="32"/>
  <c r="BU15" i="32"/>
  <c r="BF14" i="32"/>
  <c r="BD14" i="32"/>
  <c r="BC14" i="32"/>
  <c r="F14" i="32"/>
  <c r="D14" i="32"/>
  <c r="C14" i="32"/>
  <c r="BS17" i="32"/>
  <c r="BF13" i="32"/>
  <c r="BD13" i="32"/>
  <c r="BC13" i="32"/>
  <c r="S17" i="32"/>
  <c r="T16" i="32"/>
  <c r="F13" i="32"/>
  <c r="D13" i="32"/>
  <c r="C13" i="32"/>
  <c r="BF8" i="32"/>
  <c r="BD8" i="32"/>
  <c r="BC8" i="32"/>
  <c r="T8" i="32"/>
  <c r="F8" i="32"/>
  <c r="D8" i="32"/>
  <c r="C8" i="32"/>
  <c r="BS5" i="32"/>
  <c r="BF7" i="32"/>
  <c r="BD7" i="32"/>
  <c r="BC7" i="32"/>
  <c r="V6" i="32"/>
  <c r="S9" i="32"/>
  <c r="F7" i="32"/>
  <c r="D7" i="32"/>
  <c r="C7" i="32"/>
  <c r="BV7" i="32"/>
  <c r="BF6" i="32"/>
  <c r="BD6" i="32"/>
  <c r="BC6" i="32"/>
  <c r="T9" i="32"/>
  <c r="F6" i="32"/>
  <c r="D6" i="32"/>
  <c r="C6" i="32"/>
  <c r="BU6" i="32"/>
  <c r="BF5" i="32"/>
  <c r="BD5" i="32"/>
  <c r="BC5" i="32"/>
  <c r="S8" i="32"/>
  <c r="F5" i="32"/>
  <c r="D5" i="32"/>
  <c r="C5" i="32"/>
  <c r="BF4" i="32"/>
  <c r="BD4" i="32"/>
  <c r="BC4" i="32"/>
  <c r="U9" i="32"/>
  <c r="F4" i="32"/>
  <c r="D4" i="32"/>
  <c r="C4" i="32"/>
  <c r="BF3" i="32"/>
  <c r="BD3" i="32"/>
  <c r="BC3" i="32"/>
  <c r="S7" i="32"/>
  <c r="F3" i="32"/>
  <c r="D3" i="32"/>
  <c r="C3" i="32"/>
  <c r="R496" i="29"/>
  <c r="Q496" i="29"/>
  <c r="P496" i="29"/>
  <c r="O496" i="29"/>
  <c r="N496" i="29"/>
  <c r="M496" i="29"/>
  <c r="L496" i="29"/>
  <c r="K496" i="29"/>
  <c r="R495" i="29"/>
  <c r="Q495" i="29"/>
  <c r="P495" i="29"/>
  <c r="O495" i="29"/>
  <c r="N495" i="29"/>
  <c r="M495" i="29"/>
  <c r="L495" i="29"/>
  <c r="K495" i="29"/>
  <c r="R494" i="29"/>
  <c r="Q494" i="29"/>
  <c r="P494" i="29"/>
  <c r="O494" i="29"/>
  <c r="N494" i="29"/>
  <c r="M494" i="29"/>
  <c r="L494" i="29"/>
  <c r="K494" i="29"/>
  <c r="R493" i="29"/>
  <c r="Q493" i="29"/>
  <c r="P493" i="29"/>
  <c r="O493" i="29"/>
  <c r="N493" i="29"/>
  <c r="M493" i="29"/>
  <c r="L493" i="29"/>
  <c r="K493" i="29"/>
  <c r="R492" i="29"/>
  <c r="Q492" i="29"/>
  <c r="P492" i="29"/>
  <c r="O492" i="29"/>
  <c r="N492" i="29"/>
  <c r="M492" i="29"/>
  <c r="L492" i="29"/>
  <c r="K492" i="29"/>
  <c r="X492" i="29" s="1"/>
  <c r="R491" i="29"/>
  <c r="Q491" i="29"/>
  <c r="P491" i="29"/>
  <c r="O491" i="29"/>
  <c r="N491" i="29"/>
  <c r="M491" i="29"/>
  <c r="L491" i="29"/>
  <c r="K491" i="29"/>
  <c r="R490" i="29"/>
  <c r="Q490" i="29"/>
  <c r="P490" i="29"/>
  <c r="O490" i="29"/>
  <c r="N490" i="29"/>
  <c r="M490" i="29"/>
  <c r="L490" i="29"/>
  <c r="K490" i="29"/>
  <c r="R489" i="29"/>
  <c r="Q489" i="29"/>
  <c r="P489" i="29"/>
  <c r="O489" i="29"/>
  <c r="N489" i="29"/>
  <c r="M489" i="29"/>
  <c r="L489" i="29"/>
  <c r="AA489" i="29"/>
  <c r="K489" i="29"/>
  <c r="W489" i="29"/>
  <c r="R488" i="29"/>
  <c r="Q488" i="29"/>
  <c r="P488" i="29"/>
  <c r="O488" i="29"/>
  <c r="N488" i="29"/>
  <c r="M488" i="29"/>
  <c r="L488" i="29"/>
  <c r="K488" i="29"/>
  <c r="R487" i="29"/>
  <c r="Q487" i="29"/>
  <c r="P487" i="29"/>
  <c r="O487" i="29"/>
  <c r="N487" i="29"/>
  <c r="M487" i="29"/>
  <c r="L487" i="29"/>
  <c r="X487" i="29" s="1"/>
  <c r="K487" i="29"/>
  <c r="U487" i="29"/>
  <c r="R486" i="29"/>
  <c r="Q486" i="29"/>
  <c r="P486" i="29"/>
  <c r="O486" i="29"/>
  <c r="N486" i="29"/>
  <c r="M486" i="29"/>
  <c r="L486" i="29"/>
  <c r="K486" i="29"/>
  <c r="R485" i="29"/>
  <c r="Q485" i="29"/>
  <c r="P485" i="29"/>
  <c r="O485" i="29"/>
  <c r="N485" i="29"/>
  <c r="M485" i="29"/>
  <c r="L485" i="29"/>
  <c r="K485" i="29"/>
  <c r="R484" i="29"/>
  <c r="Q484" i="29"/>
  <c r="P484" i="29"/>
  <c r="O484" i="29"/>
  <c r="N484" i="29"/>
  <c r="M484" i="29"/>
  <c r="L484" i="29"/>
  <c r="K484" i="29"/>
  <c r="X484" i="29" s="1"/>
  <c r="R483" i="29"/>
  <c r="Q483" i="29"/>
  <c r="P483" i="29"/>
  <c r="O483" i="29"/>
  <c r="N483" i="29"/>
  <c r="M483" i="29"/>
  <c r="L483" i="29"/>
  <c r="K483" i="29"/>
  <c r="U483" i="29" s="1"/>
  <c r="R482" i="29"/>
  <c r="Q482" i="29"/>
  <c r="P482" i="29"/>
  <c r="O482" i="29"/>
  <c r="N482" i="29"/>
  <c r="M482" i="29"/>
  <c r="L482" i="29"/>
  <c r="Y482" i="29" s="1"/>
  <c r="K482" i="29"/>
  <c r="V482" i="29" s="1"/>
  <c r="Z482" i="29"/>
  <c r="R481" i="29"/>
  <c r="Q481" i="29"/>
  <c r="P481" i="29"/>
  <c r="O481" i="29"/>
  <c r="N481" i="29"/>
  <c r="M481" i="29"/>
  <c r="L481" i="29"/>
  <c r="K481" i="29"/>
  <c r="R480" i="29"/>
  <c r="Q480" i="29"/>
  <c r="P480" i="29"/>
  <c r="O480" i="29"/>
  <c r="N480" i="29"/>
  <c r="M480" i="29"/>
  <c r="L480" i="29"/>
  <c r="K480" i="29"/>
  <c r="R479" i="29"/>
  <c r="Q479" i="29"/>
  <c r="P479" i="29"/>
  <c r="O479" i="29"/>
  <c r="N479" i="29"/>
  <c r="M479" i="29"/>
  <c r="L479" i="29"/>
  <c r="K479" i="29"/>
  <c r="X479" i="29"/>
  <c r="R478" i="29"/>
  <c r="Q478" i="29"/>
  <c r="P478" i="29"/>
  <c r="O478" i="29"/>
  <c r="N478" i="29"/>
  <c r="M478" i="29"/>
  <c r="L478" i="29"/>
  <c r="K478" i="29"/>
  <c r="R477" i="29"/>
  <c r="Q477" i="29"/>
  <c r="P477" i="29"/>
  <c r="O477" i="29"/>
  <c r="N477" i="29"/>
  <c r="M477" i="29"/>
  <c r="L477" i="29"/>
  <c r="K477" i="29"/>
  <c r="Z477" i="29" s="1"/>
  <c r="R476" i="29"/>
  <c r="Q476" i="29"/>
  <c r="P476" i="29"/>
  <c r="O476" i="29"/>
  <c r="N476" i="29"/>
  <c r="M476" i="29"/>
  <c r="L476" i="29"/>
  <c r="K476" i="29"/>
  <c r="X476" i="29"/>
  <c r="R475" i="29"/>
  <c r="Q475" i="29"/>
  <c r="P475" i="29"/>
  <c r="O475" i="29"/>
  <c r="N475" i="29"/>
  <c r="M475" i="29"/>
  <c r="L475" i="29"/>
  <c r="K475" i="29"/>
  <c r="Y475" i="29" s="1"/>
  <c r="R474" i="29"/>
  <c r="Q474" i="29"/>
  <c r="P474" i="29"/>
  <c r="O474" i="29"/>
  <c r="N474" i="29"/>
  <c r="M474" i="29"/>
  <c r="L474" i="29"/>
  <c r="K474" i="29"/>
  <c r="Z474" i="29"/>
  <c r="R473" i="29"/>
  <c r="Q473" i="29"/>
  <c r="P473" i="29"/>
  <c r="O473" i="29"/>
  <c r="N473" i="29"/>
  <c r="M473" i="29"/>
  <c r="L473" i="29"/>
  <c r="K473" i="29"/>
  <c r="AA473" i="29" s="1"/>
  <c r="R472" i="29"/>
  <c r="Q472" i="29"/>
  <c r="P472" i="29"/>
  <c r="O472" i="29"/>
  <c r="N472" i="29"/>
  <c r="M472" i="29"/>
  <c r="L472" i="29"/>
  <c r="K472" i="29"/>
  <c r="R471" i="29"/>
  <c r="Q471" i="29"/>
  <c r="P471" i="29"/>
  <c r="O471" i="29"/>
  <c r="N471" i="29"/>
  <c r="M471" i="29"/>
  <c r="L471" i="29"/>
  <c r="K471" i="29"/>
  <c r="R470" i="29"/>
  <c r="Q470" i="29"/>
  <c r="P470" i="29"/>
  <c r="O470" i="29"/>
  <c r="N470" i="29"/>
  <c r="M470" i="29"/>
  <c r="L470" i="29"/>
  <c r="K470" i="29"/>
  <c r="R469" i="29"/>
  <c r="Q469" i="29"/>
  <c r="P469" i="29"/>
  <c r="O469" i="29"/>
  <c r="N469" i="29"/>
  <c r="M469" i="29"/>
  <c r="L469" i="29"/>
  <c r="K469" i="29"/>
  <c r="R468" i="29"/>
  <c r="Q468" i="29"/>
  <c r="P468" i="29"/>
  <c r="O468" i="29"/>
  <c r="N468" i="29"/>
  <c r="M468" i="29"/>
  <c r="L468" i="29"/>
  <c r="K468" i="29"/>
  <c r="X468" i="29"/>
  <c r="R467" i="29"/>
  <c r="Q467" i="29"/>
  <c r="P467" i="29"/>
  <c r="O467" i="29"/>
  <c r="N467" i="29"/>
  <c r="M467" i="29"/>
  <c r="L467" i="29"/>
  <c r="K467" i="29"/>
  <c r="R466" i="29"/>
  <c r="Q466" i="29"/>
  <c r="P466" i="29"/>
  <c r="O466" i="29"/>
  <c r="N466" i="29"/>
  <c r="M466" i="29"/>
  <c r="L466" i="29"/>
  <c r="K466" i="29"/>
  <c r="Z466" i="29"/>
  <c r="R465" i="29"/>
  <c r="Q465" i="29"/>
  <c r="P465" i="29"/>
  <c r="O465" i="29"/>
  <c r="N465" i="29"/>
  <c r="M465" i="29"/>
  <c r="L465" i="29"/>
  <c r="K465" i="29"/>
  <c r="R464" i="29"/>
  <c r="Q464" i="29"/>
  <c r="P464" i="29"/>
  <c r="O464" i="29"/>
  <c r="N464" i="29"/>
  <c r="M464" i="29"/>
  <c r="L464" i="29"/>
  <c r="K464" i="29"/>
  <c r="R463" i="29"/>
  <c r="Q463" i="29"/>
  <c r="P463" i="29"/>
  <c r="O463" i="29"/>
  <c r="N463" i="29"/>
  <c r="M463" i="29"/>
  <c r="L463" i="29"/>
  <c r="X463" i="29" s="1"/>
  <c r="K463" i="29"/>
  <c r="U463" i="29"/>
  <c r="R462" i="29"/>
  <c r="Q462" i="29"/>
  <c r="P462" i="29"/>
  <c r="O462" i="29"/>
  <c r="N462" i="29"/>
  <c r="M462" i="29"/>
  <c r="L462" i="29"/>
  <c r="K462" i="29"/>
  <c r="R461" i="29"/>
  <c r="Q461" i="29"/>
  <c r="P461" i="29"/>
  <c r="O461" i="29"/>
  <c r="N461" i="29"/>
  <c r="W461" i="29" s="1"/>
  <c r="M461" i="29"/>
  <c r="L461" i="29"/>
  <c r="K461" i="29"/>
  <c r="R460" i="29"/>
  <c r="Q460" i="29"/>
  <c r="P460" i="29"/>
  <c r="O460" i="29"/>
  <c r="N460" i="29"/>
  <c r="M460" i="29"/>
  <c r="L460" i="29"/>
  <c r="K460" i="29"/>
  <c r="R459" i="29"/>
  <c r="Q459" i="29"/>
  <c r="P459" i="29"/>
  <c r="O459" i="29"/>
  <c r="N459" i="29"/>
  <c r="M459" i="29"/>
  <c r="L459" i="29"/>
  <c r="Y459" i="29"/>
  <c r="K459" i="29"/>
  <c r="R458" i="29"/>
  <c r="Q458" i="29"/>
  <c r="P458" i="29"/>
  <c r="O458" i="29"/>
  <c r="N458" i="29"/>
  <c r="M458" i="29"/>
  <c r="L458" i="29"/>
  <c r="K458" i="29"/>
  <c r="X458" i="29" s="1"/>
  <c r="R457" i="29"/>
  <c r="Q457" i="29"/>
  <c r="P457" i="29"/>
  <c r="O457" i="29"/>
  <c r="N457" i="29"/>
  <c r="M457" i="29"/>
  <c r="L457" i="29"/>
  <c r="K457" i="29"/>
  <c r="R456" i="29"/>
  <c r="Q456" i="29"/>
  <c r="P456" i="29"/>
  <c r="O456" i="29"/>
  <c r="N456" i="29"/>
  <c r="M456" i="29"/>
  <c r="L456" i="29"/>
  <c r="K456" i="29"/>
  <c r="Y456" i="29" s="1"/>
  <c r="R455" i="29"/>
  <c r="Q455" i="29"/>
  <c r="P455" i="29"/>
  <c r="O455" i="29"/>
  <c r="N455" i="29"/>
  <c r="M455" i="29"/>
  <c r="L455" i="29"/>
  <c r="K455" i="29"/>
  <c r="Z455" i="29"/>
  <c r="R454" i="29"/>
  <c r="Q454" i="29"/>
  <c r="P454" i="29"/>
  <c r="O454" i="29"/>
  <c r="N454" i="29"/>
  <c r="M454" i="29"/>
  <c r="L454" i="29"/>
  <c r="K454" i="29"/>
  <c r="AA454" i="29" s="1"/>
  <c r="X454" i="29"/>
  <c r="R453" i="29"/>
  <c r="Q453" i="29"/>
  <c r="P453" i="29"/>
  <c r="O453" i="29"/>
  <c r="N453" i="29"/>
  <c r="M453" i="29"/>
  <c r="L453" i="29"/>
  <c r="K453" i="29"/>
  <c r="R452" i="29"/>
  <c r="Q452" i="29"/>
  <c r="P452" i="29"/>
  <c r="O452" i="29"/>
  <c r="N452" i="29"/>
  <c r="M452" i="29"/>
  <c r="L452" i="29"/>
  <c r="K452" i="29"/>
  <c r="U452" i="29" s="1"/>
  <c r="R451" i="29"/>
  <c r="Q451" i="29"/>
  <c r="P451" i="29"/>
  <c r="O451" i="29"/>
  <c r="N451" i="29"/>
  <c r="M451" i="29"/>
  <c r="L451" i="29"/>
  <c r="K451" i="29"/>
  <c r="V451" i="29" s="1"/>
  <c r="R450" i="29"/>
  <c r="Q450" i="29"/>
  <c r="P450" i="29"/>
  <c r="O450" i="29"/>
  <c r="N450" i="29"/>
  <c r="M450" i="29"/>
  <c r="L450" i="29"/>
  <c r="K450" i="29"/>
  <c r="W450" i="29" s="1"/>
  <c r="R449" i="29"/>
  <c r="Q449" i="29"/>
  <c r="P449" i="29"/>
  <c r="O449" i="29"/>
  <c r="N449" i="29"/>
  <c r="M449" i="29"/>
  <c r="L449" i="29"/>
  <c r="K449" i="29"/>
  <c r="R448" i="29"/>
  <c r="Q448" i="29"/>
  <c r="P448" i="29"/>
  <c r="O448" i="29"/>
  <c r="N448" i="29"/>
  <c r="M448" i="29"/>
  <c r="L448" i="29"/>
  <c r="K448" i="29"/>
  <c r="W448" i="29" s="1"/>
  <c r="R447" i="29"/>
  <c r="Q447" i="29"/>
  <c r="P447" i="29"/>
  <c r="O447" i="29"/>
  <c r="N447" i="29"/>
  <c r="M447" i="29"/>
  <c r="L447" i="29"/>
  <c r="K447" i="29"/>
  <c r="R446" i="29"/>
  <c r="Q446" i="29"/>
  <c r="P446" i="29"/>
  <c r="O446" i="29"/>
  <c r="N446" i="29"/>
  <c r="M446" i="29"/>
  <c r="L446" i="29"/>
  <c r="K446" i="29"/>
  <c r="AA446" i="29" s="1"/>
  <c r="R445" i="29"/>
  <c r="Q445" i="29"/>
  <c r="P445" i="29"/>
  <c r="O445" i="29"/>
  <c r="N445" i="29"/>
  <c r="M445" i="29"/>
  <c r="L445" i="29"/>
  <c r="K445" i="29"/>
  <c r="R444" i="29"/>
  <c r="Q444" i="29"/>
  <c r="P444" i="29"/>
  <c r="O444" i="29"/>
  <c r="N444" i="29"/>
  <c r="M444" i="29"/>
  <c r="L444" i="29"/>
  <c r="K444" i="29"/>
  <c r="R443" i="29"/>
  <c r="Q443" i="29"/>
  <c r="P443" i="29"/>
  <c r="O443" i="29"/>
  <c r="N443" i="29"/>
  <c r="M443" i="29"/>
  <c r="L443" i="29"/>
  <c r="Z443" i="29"/>
  <c r="K443" i="29"/>
  <c r="V443" i="29"/>
  <c r="R442" i="29"/>
  <c r="Q442" i="29"/>
  <c r="P442" i="29"/>
  <c r="O442" i="29"/>
  <c r="N442" i="29"/>
  <c r="M442" i="29"/>
  <c r="L442" i="29"/>
  <c r="K442" i="29"/>
  <c r="R441" i="29"/>
  <c r="Q441" i="29"/>
  <c r="P441" i="29"/>
  <c r="O441" i="29"/>
  <c r="N441" i="29"/>
  <c r="M441" i="29"/>
  <c r="L441" i="29"/>
  <c r="K441" i="29"/>
  <c r="R440" i="29"/>
  <c r="Q440" i="29"/>
  <c r="P440" i="29"/>
  <c r="O440" i="29"/>
  <c r="N440" i="29"/>
  <c r="M440" i="29"/>
  <c r="L440" i="29"/>
  <c r="K440" i="29"/>
  <c r="R439" i="29"/>
  <c r="Q439" i="29"/>
  <c r="P439" i="29"/>
  <c r="O439" i="29"/>
  <c r="N439" i="29"/>
  <c r="M439" i="29"/>
  <c r="L439" i="29"/>
  <c r="K439" i="29"/>
  <c r="V439" i="29" s="1"/>
  <c r="R438" i="29"/>
  <c r="Q438" i="29"/>
  <c r="P438" i="29"/>
  <c r="O438" i="29"/>
  <c r="N438" i="29"/>
  <c r="M438" i="29"/>
  <c r="L438" i="29"/>
  <c r="K438" i="29"/>
  <c r="Z438" i="29" s="1"/>
  <c r="R437" i="29"/>
  <c r="Q437" i="29"/>
  <c r="P437" i="29"/>
  <c r="O437" i="29"/>
  <c r="N437" i="29"/>
  <c r="M437" i="29"/>
  <c r="L437" i="29"/>
  <c r="K437" i="29"/>
  <c r="X437" i="29"/>
  <c r="R436" i="29"/>
  <c r="Q436" i="29"/>
  <c r="P436" i="29"/>
  <c r="O436" i="29"/>
  <c r="N436" i="29"/>
  <c r="M436" i="29"/>
  <c r="L436" i="29"/>
  <c r="X436" i="29"/>
  <c r="K436" i="29"/>
  <c r="R435" i="29"/>
  <c r="Q435" i="29"/>
  <c r="P435" i="29"/>
  <c r="O435" i="29"/>
  <c r="N435" i="29"/>
  <c r="M435" i="29"/>
  <c r="L435" i="29"/>
  <c r="K435" i="29"/>
  <c r="U435" i="29"/>
  <c r="R434" i="29"/>
  <c r="Q434" i="29"/>
  <c r="P434" i="29"/>
  <c r="O434" i="29"/>
  <c r="N434" i="29"/>
  <c r="M434" i="29"/>
  <c r="L434" i="29"/>
  <c r="V434" i="29" s="1"/>
  <c r="K434" i="29"/>
  <c r="Y434" i="29"/>
  <c r="R433" i="29"/>
  <c r="Q433" i="29"/>
  <c r="P433" i="29"/>
  <c r="O433" i="29"/>
  <c r="N433" i="29"/>
  <c r="M433" i="29"/>
  <c r="L433" i="29"/>
  <c r="K433" i="29"/>
  <c r="R432" i="29"/>
  <c r="Q432" i="29"/>
  <c r="P432" i="29"/>
  <c r="O432" i="29"/>
  <c r="N432" i="29"/>
  <c r="M432" i="29"/>
  <c r="L432" i="29"/>
  <c r="K432" i="29"/>
  <c r="R431" i="29"/>
  <c r="Q431" i="29"/>
  <c r="P431" i="29"/>
  <c r="O431" i="29"/>
  <c r="N431" i="29"/>
  <c r="M431" i="29"/>
  <c r="L431" i="29"/>
  <c r="K431" i="29"/>
  <c r="R430" i="29"/>
  <c r="Q430" i="29"/>
  <c r="P430" i="29"/>
  <c r="O430" i="29"/>
  <c r="N430" i="29"/>
  <c r="M430" i="29"/>
  <c r="L430" i="29"/>
  <c r="K430" i="29"/>
  <c r="Z430" i="29" s="1"/>
  <c r="R429" i="29"/>
  <c r="Q429" i="29"/>
  <c r="P429" i="29"/>
  <c r="O429" i="29"/>
  <c r="N429" i="29"/>
  <c r="M429" i="29"/>
  <c r="L429" i="29"/>
  <c r="W429" i="29" s="1"/>
  <c r="K429" i="29"/>
  <c r="AA429" i="29"/>
  <c r="R428" i="29"/>
  <c r="Q428" i="29"/>
  <c r="P428" i="29"/>
  <c r="O428" i="29"/>
  <c r="N428" i="29"/>
  <c r="M428" i="29"/>
  <c r="L428" i="29"/>
  <c r="K428" i="29"/>
  <c r="X428" i="29" s="1"/>
  <c r="R427" i="29"/>
  <c r="Q427" i="29"/>
  <c r="P427" i="29"/>
  <c r="O427" i="29"/>
  <c r="N427" i="29"/>
  <c r="M427" i="29"/>
  <c r="L427" i="29"/>
  <c r="K427" i="29"/>
  <c r="Y427" i="29"/>
  <c r="R426" i="29"/>
  <c r="Q426" i="29"/>
  <c r="P426" i="29"/>
  <c r="O426" i="29"/>
  <c r="N426" i="29"/>
  <c r="M426" i="29"/>
  <c r="L426" i="29"/>
  <c r="K426" i="29"/>
  <c r="R425" i="29"/>
  <c r="Q425" i="29"/>
  <c r="P425" i="29"/>
  <c r="O425" i="29"/>
  <c r="N425" i="29"/>
  <c r="M425" i="29"/>
  <c r="L425" i="29"/>
  <c r="K425" i="29"/>
  <c r="R424" i="29"/>
  <c r="Q424" i="29"/>
  <c r="P424" i="29"/>
  <c r="O424" i="29"/>
  <c r="N424" i="29"/>
  <c r="M424" i="29"/>
  <c r="L424" i="29"/>
  <c r="K424" i="29"/>
  <c r="R423" i="29"/>
  <c r="Q423" i="29"/>
  <c r="P423" i="29"/>
  <c r="O423" i="29"/>
  <c r="N423" i="29"/>
  <c r="M423" i="29"/>
  <c r="L423" i="29"/>
  <c r="K423" i="29"/>
  <c r="X423" i="29" s="1"/>
  <c r="R422" i="29"/>
  <c r="Q422" i="29"/>
  <c r="P422" i="29"/>
  <c r="O422" i="29"/>
  <c r="N422" i="29"/>
  <c r="M422" i="29"/>
  <c r="L422" i="29"/>
  <c r="K422" i="29"/>
  <c r="R421" i="29"/>
  <c r="Q421" i="29"/>
  <c r="P421" i="29"/>
  <c r="O421" i="29"/>
  <c r="N421" i="29"/>
  <c r="M421" i="29"/>
  <c r="L421" i="29"/>
  <c r="AA421" i="29"/>
  <c r="K421" i="29"/>
  <c r="Z421" i="29"/>
  <c r="R420" i="29"/>
  <c r="Q420" i="29"/>
  <c r="P420" i="29"/>
  <c r="O420" i="29"/>
  <c r="N420" i="29"/>
  <c r="M420" i="29"/>
  <c r="L420" i="29"/>
  <c r="K420" i="29"/>
  <c r="R419" i="29"/>
  <c r="Q419" i="29"/>
  <c r="P419" i="29"/>
  <c r="O419" i="29"/>
  <c r="N419" i="29"/>
  <c r="M419" i="29"/>
  <c r="L419" i="29"/>
  <c r="K419" i="29"/>
  <c r="R418" i="29"/>
  <c r="Q418" i="29"/>
  <c r="P418" i="29"/>
  <c r="O418" i="29"/>
  <c r="N418" i="29"/>
  <c r="M418" i="29"/>
  <c r="L418" i="29"/>
  <c r="K418" i="29"/>
  <c r="V418" i="29" s="1"/>
  <c r="R417" i="29"/>
  <c r="Q417" i="29"/>
  <c r="P417" i="29"/>
  <c r="O417" i="29"/>
  <c r="N417" i="29"/>
  <c r="M417" i="29"/>
  <c r="L417" i="29"/>
  <c r="K417" i="29"/>
  <c r="R416" i="29"/>
  <c r="Q416" i="29"/>
  <c r="P416" i="29"/>
  <c r="O416" i="29"/>
  <c r="N416" i="29"/>
  <c r="M416" i="29"/>
  <c r="L416" i="29"/>
  <c r="K416" i="29"/>
  <c r="R415" i="29"/>
  <c r="Q415" i="29"/>
  <c r="P415" i="29"/>
  <c r="O415" i="29"/>
  <c r="N415" i="29"/>
  <c r="M415" i="29"/>
  <c r="L415" i="29"/>
  <c r="K415" i="29"/>
  <c r="X415" i="29"/>
  <c r="R414" i="29"/>
  <c r="Q414" i="29"/>
  <c r="P414" i="29"/>
  <c r="O414" i="29"/>
  <c r="N414" i="29"/>
  <c r="M414" i="29"/>
  <c r="L414" i="29"/>
  <c r="K414" i="29"/>
  <c r="R413" i="29"/>
  <c r="Q413" i="29"/>
  <c r="P413" i="29"/>
  <c r="O413" i="29"/>
  <c r="N413" i="29"/>
  <c r="M413" i="29"/>
  <c r="L413" i="29"/>
  <c r="K413" i="29"/>
  <c r="R412" i="29"/>
  <c r="Q412" i="29"/>
  <c r="P412" i="29"/>
  <c r="O412" i="29"/>
  <c r="N412" i="29"/>
  <c r="M412" i="29"/>
  <c r="L412" i="29"/>
  <c r="K412" i="29"/>
  <c r="R411" i="29"/>
  <c r="Q411" i="29"/>
  <c r="P411" i="29"/>
  <c r="O411" i="29"/>
  <c r="N411" i="29"/>
  <c r="M411" i="29"/>
  <c r="L411" i="29"/>
  <c r="K411" i="29"/>
  <c r="R410" i="29"/>
  <c r="Q410" i="29"/>
  <c r="P410" i="29"/>
  <c r="O410" i="29"/>
  <c r="N410" i="29"/>
  <c r="M410" i="29"/>
  <c r="L410" i="29"/>
  <c r="X410" i="29" s="1"/>
  <c r="K410" i="29"/>
  <c r="R409" i="29"/>
  <c r="Q409" i="29"/>
  <c r="P409" i="29"/>
  <c r="O409" i="29"/>
  <c r="N409" i="29"/>
  <c r="M409" i="29"/>
  <c r="L409" i="29"/>
  <c r="K409" i="29"/>
  <c r="R408" i="29"/>
  <c r="Q408" i="29"/>
  <c r="P408" i="29"/>
  <c r="O408" i="29"/>
  <c r="N408" i="29"/>
  <c r="M408" i="29"/>
  <c r="L408" i="29"/>
  <c r="K408" i="29"/>
  <c r="R407" i="29"/>
  <c r="Q407" i="29"/>
  <c r="P407" i="29"/>
  <c r="O407" i="29"/>
  <c r="N407" i="29"/>
  <c r="M407" i="29"/>
  <c r="L407" i="29"/>
  <c r="K407" i="29"/>
  <c r="R406" i="29"/>
  <c r="Q406" i="29"/>
  <c r="P406" i="29"/>
  <c r="O406" i="29"/>
  <c r="N406" i="29"/>
  <c r="M406" i="29"/>
  <c r="L406" i="29"/>
  <c r="K406" i="29"/>
  <c r="X406" i="29"/>
  <c r="R405" i="29"/>
  <c r="Q405" i="29"/>
  <c r="P405" i="29"/>
  <c r="O405" i="29"/>
  <c r="N405" i="29"/>
  <c r="M405" i="29"/>
  <c r="L405" i="29"/>
  <c r="K405" i="29"/>
  <c r="R404" i="29"/>
  <c r="Q404" i="29"/>
  <c r="P404" i="29"/>
  <c r="O404" i="29"/>
  <c r="N404" i="29"/>
  <c r="M404" i="29"/>
  <c r="L404" i="29"/>
  <c r="W404" i="29"/>
  <c r="K404" i="29"/>
  <c r="R403" i="29"/>
  <c r="Q403" i="29"/>
  <c r="P403" i="29"/>
  <c r="O403" i="29"/>
  <c r="N403" i="29"/>
  <c r="M403" i="29"/>
  <c r="L403" i="29"/>
  <c r="K403" i="29"/>
  <c r="X403" i="29" s="1"/>
  <c r="R402" i="29"/>
  <c r="Q402" i="29"/>
  <c r="P402" i="29"/>
  <c r="O402" i="29"/>
  <c r="N402" i="29"/>
  <c r="M402" i="29"/>
  <c r="L402" i="29"/>
  <c r="K402" i="29"/>
  <c r="X402" i="29" s="1"/>
  <c r="R401" i="29"/>
  <c r="Q401" i="29"/>
  <c r="P401" i="29"/>
  <c r="O401" i="29"/>
  <c r="N401" i="29"/>
  <c r="M401" i="29"/>
  <c r="L401" i="29"/>
  <c r="K401" i="29"/>
  <c r="Y401" i="29"/>
  <c r="R400" i="29"/>
  <c r="Q400" i="29"/>
  <c r="P400" i="29"/>
  <c r="O400" i="29"/>
  <c r="N400" i="29"/>
  <c r="M400" i="29"/>
  <c r="L400" i="29"/>
  <c r="K400" i="29"/>
  <c r="Z400" i="29" s="1"/>
  <c r="R399" i="29"/>
  <c r="Q399" i="29"/>
  <c r="P399" i="29"/>
  <c r="O399" i="29"/>
  <c r="N399" i="29"/>
  <c r="M399" i="29"/>
  <c r="L399" i="29"/>
  <c r="K399" i="29"/>
  <c r="AA399" i="29" s="1"/>
  <c r="R398" i="29"/>
  <c r="Q398" i="29"/>
  <c r="P398" i="29"/>
  <c r="O398" i="29"/>
  <c r="N398" i="29"/>
  <c r="M398" i="29"/>
  <c r="L398" i="29"/>
  <c r="K398" i="29"/>
  <c r="R397" i="29"/>
  <c r="Q397" i="29"/>
  <c r="P397" i="29"/>
  <c r="O397" i="29"/>
  <c r="N397" i="29"/>
  <c r="M397" i="29"/>
  <c r="L397" i="29"/>
  <c r="K397" i="29"/>
  <c r="R396" i="29"/>
  <c r="Q396" i="29"/>
  <c r="P396" i="29"/>
  <c r="O396" i="29"/>
  <c r="N396" i="29"/>
  <c r="M396" i="29"/>
  <c r="L396" i="29"/>
  <c r="K396" i="29"/>
  <c r="Z396" i="29" s="1"/>
  <c r="R395" i="29"/>
  <c r="Q395" i="29"/>
  <c r="P395" i="29"/>
  <c r="O395" i="29"/>
  <c r="N395" i="29"/>
  <c r="M395" i="29"/>
  <c r="L395" i="29"/>
  <c r="W395" i="29" s="1"/>
  <c r="K395" i="29"/>
  <c r="X395" i="29"/>
  <c r="R394" i="29"/>
  <c r="Q394" i="29"/>
  <c r="P394" i="29"/>
  <c r="O394" i="29"/>
  <c r="N394" i="29"/>
  <c r="M394" i="29"/>
  <c r="L394" i="29"/>
  <c r="K394" i="29"/>
  <c r="X394" i="29" s="1"/>
  <c r="R393" i="29"/>
  <c r="Q393" i="29"/>
  <c r="P393" i="29"/>
  <c r="O393" i="29"/>
  <c r="N393" i="29"/>
  <c r="M393" i="29"/>
  <c r="L393" i="29"/>
  <c r="K393" i="29"/>
  <c r="U393" i="29" s="1"/>
  <c r="R392" i="29"/>
  <c r="Q392" i="29"/>
  <c r="P392" i="29"/>
  <c r="O392" i="29"/>
  <c r="N392" i="29"/>
  <c r="M392" i="29"/>
  <c r="L392" i="29"/>
  <c r="K392" i="29"/>
  <c r="R391" i="29"/>
  <c r="Q391" i="29"/>
  <c r="P391" i="29"/>
  <c r="O391" i="29"/>
  <c r="N391" i="29"/>
  <c r="M391" i="29"/>
  <c r="L391" i="29"/>
  <c r="K391" i="29"/>
  <c r="R390" i="29"/>
  <c r="Q390" i="29"/>
  <c r="P390" i="29"/>
  <c r="O390" i="29"/>
  <c r="N390" i="29"/>
  <c r="M390" i="29"/>
  <c r="L390" i="29"/>
  <c r="K390" i="29"/>
  <c r="X390" i="29" s="1"/>
  <c r="R389" i="29"/>
  <c r="Q389" i="29"/>
  <c r="P389" i="29"/>
  <c r="O389" i="29"/>
  <c r="N389" i="29"/>
  <c r="M389" i="29"/>
  <c r="L389" i="29"/>
  <c r="K389" i="29"/>
  <c r="X389" i="29" s="1"/>
  <c r="R388" i="29"/>
  <c r="Q388" i="29"/>
  <c r="P388" i="29"/>
  <c r="O388" i="29"/>
  <c r="N388" i="29"/>
  <c r="M388" i="29"/>
  <c r="L388" i="29"/>
  <c r="K388" i="29"/>
  <c r="R387" i="29"/>
  <c r="Q387" i="29"/>
  <c r="P387" i="29"/>
  <c r="O387" i="29"/>
  <c r="N387" i="29"/>
  <c r="M387" i="29"/>
  <c r="L387" i="29"/>
  <c r="K387" i="29"/>
  <c r="R386" i="29"/>
  <c r="Q386" i="29"/>
  <c r="P386" i="29"/>
  <c r="O386" i="29"/>
  <c r="N386" i="29"/>
  <c r="M386" i="29"/>
  <c r="L386" i="29"/>
  <c r="K386" i="29"/>
  <c r="X386" i="29" s="1"/>
  <c r="R385" i="29"/>
  <c r="Q385" i="29"/>
  <c r="P385" i="29"/>
  <c r="O385" i="29"/>
  <c r="N385" i="29"/>
  <c r="M385" i="29"/>
  <c r="L385" i="29"/>
  <c r="K385" i="29"/>
  <c r="R384" i="29"/>
  <c r="Q384" i="29"/>
  <c r="P384" i="29"/>
  <c r="O384" i="29"/>
  <c r="N384" i="29"/>
  <c r="M384" i="29"/>
  <c r="L384" i="29"/>
  <c r="K384" i="29"/>
  <c r="R383" i="29"/>
  <c r="Q383" i="29"/>
  <c r="P383" i="29"/>
  <c r="O383" i="29"/>
  <c r="N383" i="29"/>
  <c r="M383" i="29"/>
  <c r="L383" i="29"/>
  <c r="K383" i="29"/>
  <c r="W383" i="29" s="1"/>
  <c r="R382" i="29"/>
  <c r="Q382" i="29"/>
  <c r="P382" i="29"/>
  <c r="O382" i="29"/>
  <c r="N382" i="29"/>
  <c r="M382" i="29"/>
  <c r="L382" i="29"/>
  <c r="K382" i="29"/>
  <c r="R381" i="29"/>
  <c r="Q381" i="29"/>
  <c r="P381" i="29"/>
  <c r="O381" i="29"/>
  <c r="N381" i="29"/>
  <c r="M381" i="29"/>
  <c r="L381" i="29"/>
  <c r="K381" i="29"/>
  <c r="U381" i="29" s="1"/>
  <c r="R380" i="29"/>
  <c r="Q380" i="29"/>
  <c r="P380" i="29"/>
  <c r="O380" i="29"/>
  <c r="N380" i="29"/>
  <c r="M380" i="29"/>
  <c r="L380" i="29"/>
  <c r="K380" i="29"/>
  <c r="R379" i="29"/>
  <c r="Q379" i="29"/>
  <c r="P379" i="29"/>
  <c r="O379" i="29"/>
  <c r="N379" i="29"/>
  <c r="M379" i="29"/>
  <c r="L379" i="29"/>
  <c r="Z379" i="29"/>
  <c r="K379" i="29"/>
  <c r="X379" i="29" s="1"/>
  <c r="R378" i="29"/>
  <c r="Q378" i="29"/>
  <c r="P378" i="29"/>
  <c r="O378" i="29"/>
  <c r="N378" i="29"/>
  <c r="M378" i="29"/>
  <c r="L378" i="29"/>
  <c r="K378" i="29"/>
  <c r="R377" i="29"/>
  <c r="Q377" i="29"/>
  <c r="P377" i="29"/>
  <c r="O377" i="29"/>
  <c r="N377" i="29"/>
  <c r="M377" i="29"/>
  <c r="L377" i="29"/>
  <c r="K377" i="29"/>
  <c r="R376" i="29"/>
  <c r="Q376" i="29"/>
  <c r="P376" i="29"/>
  <c r="O376" i="29"/>
  <c r="N376" i="29"/>
  <c r="M376" i="29"/>
  <c r="L376" i="29"/>
  <c r="K376" i="29"/>
  <c r="R375" i="29"/>
  <c r="Q375" i="29"/>
  <c r="P375" i="29"/>
  <c r="O375" i="29"/>
  <c r="N375" i="29"/>
  <c r="M375" i="29"/>
  <c r="L375" i="29"/>
  <c r="K375" i="29"/>
  <c r="R374" i="29"/>
  <c r="Q374" i="29"/>
  <c r="P374" i="29"/>
  <c r="O374" i="29"/>
  <c r="N374" i="29"/>
  <c r="M374" i="29"/>
  <c r="L374" i="29"/>
  <c r="K374" i="29"/>
  <c r="R373" i="29"/>
  <c r="Q373" i="29"/>
  <c r="P373" i="29"/>
  <c r="O373" i="29"/>
  <c r="N373" i="29"/>
  <c r="M373" i="29"/>
  <c r="L373" i="29"/>
  <c r="K373" i="29"/>
  <c r="R372" i="29"/>
  <c r="Q372" i="29"/>
  <c r="P372" i="29"/>
  <c r="O372" i="29"/>
  <c r="N372" i="29"/>
  <c r="M372" i="29"/>
  <c r="L372" i="29"/>
  <c r="K372" i="29"/>
  <c r="R371" i="29"/>
  <c r="Q371" i="29"/>
  <c r="P371" i="29"/>
  <c r="O371" i="29"/>
  <c r="N371" i="29"/>
  <c r="M371" i="29"/>
  <c r="L371" i="29"/>
  <c r="K371" i="29"/>
  <c r="R370" i="29"/>
  <c r="Q370" i="29"/>
  <c r="P370" i="29"/>
  <c r="O370" i="29"/>
  <c r="N370" i="29"/>
  <c r="M370" i="29"/>
  <c r="L370" i="29"/>
  <c r="K370" i="29"/>
  <c r="R369" i="29"/>
  <c r="Q369" i="29"/>
  <c r="P369" i="29"/>
  <c r="O369" i="29"/>
  <c r="N369" i="29"/>
  <c r="M369" i="29"/>
  <c r="L369" i="29"/>
  <c r="K369" i="29"/>
  <c r="Y369" i="29"/>
  <c r="R368" i="29"/>
  <c r="Q368" i="29"/>
  <c r="P368" i="29"/>
  <c r="O368" i="29"/>
  <c r="N368" i="29"/>
  <c r="M368" i="29"/>
  <c r="L368" i="29"/>
  <c r="Z368" i="29" s="1"/>
  <c r="K368" i="29"/>
  <c r="R367" i="29"/>
  <c r="Q367" i="29"/>
  <c r="P367" i="29"/>
  <c r="O367" i="29"/>
  <c r="N367" i="29"/>
  <c r="M367" i="29"/>
  <c r="L367" i="29"/>
  <c r="K367" i="29"/>
  <c r="R366" i="29"/>
  <c r="Q366" i="29"/>
  <c r="P366" i="29"/>
  <c r="O366" i="29"/>
  <c r="N366" i="29"/>
  <c r="M366" i="29"/>
  <c r="L366" i="29"/>
  <c r="K366" i="29"/>
  <c r="R365" i="29"/>
  <c r="Q365" i="29"/>
  <c r="P365" i="29"/>
  <c r="O365" i="29"/>
  <c r="N365" i="29"/>
  <c r="M365" i="29"/>
  <c r="L365" i="29"/>
  <c r="K365" i="29"/>
  <c r="U365" i="29" s="1"/>
  <c r="R364" i="29"/>
  <c r="Q364" i="29"/>
  <c r="P364" i="29"/>
  <c r="O364" i="29"/>
  <c r="Y364" i="29" s="1"/>
  <c r="N364" i="29"/>
  <c r="M364" i="29"/>
  <c r="L364" i="29"/>
  <c r="K364" i="29"/>
  <c r="Z364" i="29" s="1"/>
  <c r="R363" i="29"/>
  <c r="Q363" i="29"/>
  <c r="P363" i="29"/>
  <c r="O363" i="29"/>
  <c r="N363" i="29"/>
  <c r="M363" i="29"/>
  <c r="L363" i="29"/>
  <c r="K363" i="29"/>
  <c r="AA363" i="29" s="1"/>
  <c r="X363" i="29"/>
  <c r="R362" i="29"/>
  <c r="Q362" i="29"/>
  <c r="P362" i="29"/>
  <c r="O362" i="29"/>
  <c r="N362" i="29"/>
  <c r="M362" i="29"/>
  <c r="L362" i="29"/>
  <c r="K362" i="29"/>
  <c r="X362" i="29" s="1"/>
  <c r="R361" i="29"/>
  <c r="Q361" i="29"/>
  <c r="P361" i="29"/>
  <c r="O361" i="29"/>
  <c r="N361" i="29"/>
  <c r="M361" i="29"/>
  <c r="L361" i="29"/>
  <c r="K361" i="29"/>
  <c r="R360" i="29"/>
  <c r="Q360" i="29"/>
  <c r="P360" i="29"/>
  <c r="O360" i="29"/>
  <c r="N360" i="29"/>
  <c r="M360" i="29"/>
  <c r="L360" i="29"/>
  <c r="K360" i="29"/>
  <c r="V360" i="29"/>
  <c r="R359" i="29"/>
  <c r="Q359" i="29"/>
  <c r="P359" i="29"/>
  <c r="O359" i="29"/>
  <c r="N359" i="29"/>
  <c r="M359" i="29"/>
  <c r="L359" i="29"/>
  <c r="K359" i="29"/>
  <c r="U359" i="29" s="1"/>
  <c r="R358" i="29"/>
  <c r="Q358" i="29"/>
  <c r="P358" i="29"/>
  <c r="O358" i="29"/>
  <c r="N358" i="29"/>
  <c r="M358" i="29"/>
  <c r="L358" i="29"/>
  <c r="K358" i="29"/>
  <c r="X358" i="29" s="1"/>
  <c r="R357" i="29"/>
  <c r="Q357" i="29"/>
  <c r="P357" i="29"/>
  <c r="O357" i="29"/>
  <c r="N357" i="29"/>
  <c r="M357" i="29"/>
  <c r="L357" i="29"/>
  <c r="K357" i="29"/>
  <c r="W357" i="29" s="1"/>
  <c r="R356" i="29"/>
  <c r="Q356" i="29"/>
  <c r="P356" i="29"/>
  <c r="O356" i="29"/>
  <c r="N356" i="29"/>
  <c r="M356" i="29"/>
  <c r="L356" i="29"/>
  <c r="K356" i="29"/>
  <c r="R355" i="29"/>
  <c r="Q355" i="29"/>
  <c r="P355" i="29"/>
  <c r="O355" i="29"/>
  <c r="N355" i="29"/>
  <c r="M355" i="29"/>
  <c r="L355" i="29"/>
  <c r="X355" i="29" s="1"/>
  <c r="K355" i="29"/>
  <c r="AA355" i="29"/>
  <c r="R354" i="29"/>
  <c r="Q354" i="29"/>
  <c r="P354" i="29"/>
  <c r="O354" i="29"/>
  <c r="N354" i="29"/>
  <c r="M354" i="29"/>
  <c r="L354" i="29"/>
  <c r="K354" i="29"/>
  <c r="X354" i="29" s="1"/>
  <c r="W354" i="29"/>
  <c r="R353" i="29"/>
  <c r="Q353" i="29"/>
  <c r="P353" i="29"/>
  <c r="O353" i="29"/>
  <c r="N353" i="29"/>
  <c r="M353" i="29"/>
  <c r="L353" i="29"/>
  <c r="K353" i="29"/>
  <c r="AA353" i="29" s="1"/>
  <c r="R352" i="29"/>
  <c r="Q352" i="29"/>
  <c r="P352" i="29"/>
  <c r="O352" i="29"/>
  <c r="N352" i="29"/>
  <c r="M352" i="29"/>
  <c r="L352" i="29"/>
  <c r="K352" i="29"/>
  <c r="Z352" i="29" s="1"/>
  <c r="R351" i="29"/>
  <c r="Q351" i="29"/>
  <c r="P351" i="29"/>
  <c r="O351" i="29"/>
  <c r="N351" i="29"/>
  <c r="M351" i="29"/>
  <c r="L351" i="29"/>
  <c r="K351" i="29"/>
  <c r="R350" i="29"/>
  <c r="Q350" i="29"/>
  <c r="P350" i="29"/>
  <c r="O350" i="29"/>
  <c r="N350" i="29"/>
  <c r="M350" i="29"/>
  <c r="L350" i="29"/>
  <c r="K350" i="29"/>
  <c r="W350" i="29" s="1"/>
  <c r="R349" i="29"/>
  <c r="Q349" i="29"/>
  <c r="P349" i="29"/>
  <c r="O349" i="29"/>
  <c r="N349" i="29"/>
  <c r="M349" i="29"/>
  <c r="L349" i="29"/>
  <c r="K349" i="29"/>
  <c r="AA349" i="29" s="1"/>
  <c r="R348" i="29"/>
  <c r="Q348" i="29"/>
  <c r="P348" i="29"/>
  <c r="O348" i="29"/>
  <c r="N348" i="29"/>
  <c r="M348" i="29"/>
  <c r="L348" i="29"/>
  <c r="K348" i="29"/>
  <c r="R347" i="29"/>
  <c r="Q347" i="29"/>
  <c r="P347" i="29"/>
  <c r="O347" i="29"/>
  <c r="N347" i="29"/>
  <c r="M347" i="29"/>
  <c r="L347" i="29"/>
  <c r="K347" i="29"/>
  <c r="R346" i="29"/>
  <c r="Q346" i="29"/>
  <c r="P346" i="29"/>
  <c r="O346" i="29"/>
  <c r="N346" i="29"/>
  <c r="M346" i="29"/>
  <c r="L346" i="29"/>
  <c r="K346" i="29"/>
  <c r="X346" i="29" s="1"/>
  <c r="R345" i="29"/>
  <c r="Q345" i="29"/>
  <c r="P345" i="29"/>
  <c r="O345" i="29"/>
  <c r="N345" i="29"/>
  <c r="M345" i="29"/>
  <c r="L345" i="29"/>
  <c r="K345" i="29"/>
  <c r="R344" i="29"/>
  <c r="Q344" i="29"/>
  <c r="P344" i="29"/>
  <c r="O344" i="29"/>
  <c r="N344" i="29"/>
  <c r="M344" i="29"/>
  <c r="L344" i="29"/>
  <c r="K344" i="29"/>
  <c r="R343" i="29"/>
  <c r="Q343" i="29"/>
  <c r="P343" i="29"/>
  <c r="O343" i="29"/>
  <c r="N343" i="29"/>
  <c r="M343" i="29"/>
  <c r="L343" i="29"/>
  <c r="K343" i="29"/>
  <c r="R342" i="29"/>
  <c r="Q342" i="29"/>
  <c r="P342" i="29"/>
  <c r="O342" i="29"/>
  <c r="N342" i="29"/>
  <c r="M342" i="29"/>
  <c r="L342" i="29"/>
  <c r="K342" i="29"/>
  <c r="X342" i="29" s="1"/>
  <c r="R341" i="29"/>
  <c r="Q341" i="29"/>
  <c r="P341" i="29"/>
  <c r="O341" i="29"/>
  <c r="N341" i="29"/>
  <c r="M341" i="29"/>
  <c r="L341" i="29"/>
  <c r="K341" i="29"/>
  <c r="R340" i="29"/>
  <c r="Q340" i="29"/>
  <c r="P340" i="29"/>
  <c r="O340" i="29"/>
  <c r="N340" i="29"/>
  <c r="M340" i="29"/>
  <c r="L340" i="29"/>
  <c r="K340" i="29"/>
  <c r="Z340" i="29"/>
  <c r="R339" i="29"/>
  <c r="Q339" i="29"/>
  <c r="P339" i="29"/>
  <c r="O339" i="29"/>
  <c r="N339" i="29"/>
  <c r="M339" i="29"/>
  <c r="L339" i="29"/>
  <c r="K339" i="29"/>
  <c r="W339" i="29" s="1"/>
  <c r="Y339" i="29"/>
  <c r="R338" i="29"/>
  <c r="Q338" i="29"/>
  <c r="P338" i="29"/>
  <c r="O338" i="29"/>
  <c r="N338" i="29"/>
  <c r="M338" i="29"/>
  <c r="L338" i="29"/>
  <c r="K338" i="29"/>
  <c r="R337" i="29"/>
  <c r="Q337" i="29"/>
  <c r="P337" i="29"/>
  <c r="O337" i="29"/>
  <c r="N337" i="29"/>
  <c r="M337" i="29"/>
  <c r="L337" i="29"/>
  <c r="K337" i="29"/>
  <c r="R336" i="29"/>
  <c r="Q336" i="29"/>
  <c r="P336" i="29"/>
  <c r="O336" i="29"/>
  <c r="N336" i="29"/>
  <c r="M336" i="29"/>
  <c r="L336" i="29"/>
  <c r="K336" i="29"/>
  <c r="V336" i="29" s="1"/>
  <c r="R335" i="29"/>
  <c r="Q335" i="29"/>
  <c r="P335" i="29"/>
  <c r="O335" i="29"/>
  <c r="N335" i="29"/>
  <c r="M335" i="29"/>
  <c r="L335" i="29"/>
  <c r="K335" i="29"/>
  <c r="R334" i="29"/>
  <c r="Q334" i="29"/>
  <c r="P334" i="29"/>
  <c r="O334" i="29"/>
  <c r="N334" i="29"/>
  <c r="M334" i="29"/>
  <c r="L334" i="29"/>
  <c r="K334" i="29"/>
  <c r="X334" i="29"/>
  <c r="R333" i="29"/>
  <c r="Q333" i="29"/>
  <c r="P333" i="29"/>
  <c r="O333" i="29"/>
  <c r="N333" i="29"/>
  <c r="M333" i="29"/>
  <c r="L333" i="29"/>
  <c r="K333" i="29"/>
  <c r="Y333" i="29" s="1"/>
  <c r="R332" i="29"/>
  <c r="Q332" i="29"/>
  <c r="P332" i="29"/>
  <c r="O332" i="29"/>
  <c r="N332" i="29"/>
  <c r="M332" i="29"/>
  <c r="L332" i="29"/>
  <c r="K332" i="29"/>
  <c r="R331" i="29"/>
  <c r="Q331" i="29"/>
  <c r="P331" i="29"/>
  <c r="O331" i="29"/>
  <c r="N331" i="29"/>
  <c r="M331" i="29"/>
  <c r="L331" i="29"/>
  <c r="K331" i="29"/>
  <c r="R330" i="29"/>
  <c r="Q330" i="29"/>
  <c r="P330" i="29"/>
  <c r="O330" i="29"/>
  <c r="N330" i="29"/>
  <c r="M330" i="29"/>
  <c r="L330" i="29"/>
  <c r="K330" i="29"/>
  <c r="X330" i="29" s="1"/>
  <c r="R329" i="29"/>
  <c r="Q329" i="29"/>
  <c r="P329" i="29"/>
  <c r="O329" i="29"/>
  <c r="N329" i="29"/>
  <c r="M329" i="29"/>
  <c r="L329" i="29"/>
  <c r="K329" i="29"/>
  <c r="R328" i="29"/>
  <c r="Q328" i="29"/>
  <c r="P328" i="29"/>
  <c r="O328" i="29"/>
  <c r="N328" i="29"/>
  <c r="M328" i="29"/>
  <c r="L328" i="29"/>
  <c r="K328" i="29"/>
  <c r="R327" i="29"/>
  <c r="Q327" i="29"/>
  <c r="P327" i="29"/>
  <c r="O327" i="29"/>
  <c r="N327" i="29"/>
  <c r="M327" i="29"/>
  <c r="L327" i="29"/>
  <c r="X327" i="29"/>
  <c r="K327" i="29"/>
  <c r="R326" i="29"/>
  <c r="Q326" i="29"/>
  <c r="P326" i="29"/>
  <c r="O326" i="29"/>
  <c r="N326" i="29"/>
  <c r="M326" i="29"/>
  <c r="L326" i="29"/>
  <c r="K326" i="29"/>
  <c r="R325" i="29"/>
  <c r="Q325" i="29"/>
  <c r="P325" i="29"/>
  <c r="O325" i="29"/>
  <c r="N325" i="29"/>
  <c r="M325" i="29"/>
  <c r="L325" i="29"/>
  <c r="K325" i="29"/>
  <c r="Y325" i="29" s="1"/>
  <c r="R324" i="29"/>
  <c r="Q324" i="29"/>
  <c r="P324" i="29"/>
  <c r="O324" i="29"/>
  <c r="N324" i="29"/>
  <c r="M324" i="29"/>
  <c r="L324" i="29"/>
  <c r="K324" i="29"/>
  <c r="Z324" i="29" s="1"/>
  <c r="R323" i="29"/>
  <c r="Q323" i="29"/>
  <c r="P323" i="29"/>
  <c r="O323" i="29"/>
  <c r="N323" i="29"/>
  <c r="M323" i="29"/>
  <c r="L323" i="29"/>
  <c r="K323" i="29"/>
  <c r="Y323" i="29" s="1"/>
  <c r="R322" i="29"/>
  <c r="Q322" i="29"/>
  <c r="P322" i="29"/>
  <c r="O322" i="29"/>
  <c r="N322" i="29"/>
  <c r="M322" i="29"/>
  <c r="L322" i="29"/>
  <c r="K322" i="29"/>
  <c r="R321" i="29"/>
  <c r="Q321" i="29"/>
  <c r="P321" i="29"/>
  <c r="O321" i="29"/>
  <c r="N321" i="29"/>
  <c r="M321" i="29"/>
  <c r="L321" i="29"/>
  <c r="K321" i="29"/>
  <c r="Y321" i="29" s="1"/>
  <c r="R320" i="29"/>
  <c r="Q320" i="29"/>
  <c r="P320" i="29"/>
  <c r="O320" i="29"/>
  <c r="N320" i="29"/>
  <c r="M320" i="29"/>
  <c r="L320" i="29"/>
  <c r="K320" i="29"/>
  <c r="Z320" i="29" s="1"/>
  <c r="R319" i="29"/>
  <c r="Q319" i="29"/>
  <c r="P319" i="29"/>
  <c r="O319" i="29"/>
  <c r="N319" i="29"/>
  <c r="M319" i="29"/>
  <c r="L319" i="29"/>
  <c r="K319" i="29"/>
  <c r="Y319" i="29" s="1"/>
  <c r="R318" i="29"/>
  <c r="Q318" i="29"/>
  <c r="P318" i="29"/>
  <c r="O318" i="29"/>
  <c r="N318" i="29"/>
  <c r="M318" i="29"/>
  <c r="L318" i="29"/>
  <c r="K318" i="29"/>
  <c r="R317" i="29"/>
  <c r="Q317" i="29"/>
  <c r="P317" i="29"/>
  <c r="O317" i="29"/>
  <c r="N317" i="29"/>
  <c r="M317" i="29"/>
  <c r="L317" i="29"/>
  <c r="K317" i="29"/>
  <c r="Y317" i="29"/>
  <c r="R316" i="29"/>
  <c r="Q316" i="29"/>
  <c r="P316" i="29"/>
  <c r="O316" i="29"/>
  <c r="N316" i="29"/>
  <c r="M316" i="29"/>
  <c r="L316" i="29"/>
  <c r="Y316" i="29"/>
  <c r="K316" i="29"/>
  <c r="V316" i="29"/>
  <c r="R315" i="29"/>
  <c r="Q315" i="29"/>
  <c r="P315" i="29"/>
  <c r="O315" i="29"/>
  <c r="N315" i="29"/>
  <c r="M315" i="29"/>
  <c r="L315" i="29"/>
  <c r="K315" i="29"/>
  <c r="R314" i="29"/>
  <c r="Q314" i="29"/>
  <c r="P314" i="29"/>
  <c r="O314" i="29"/>
  <c r="N314" i="29"/>
  <c r="M314" i="29"/>
  <c r="L314" i="29"/>
  <c r="K314" i="29"/>
  <c r="X314" i="29" s="1"/>
  <c r="R313" i="29"/>
  <c r="Q313" i="29"/>
  <c r="P313" i="29"/>
  <c r="O313" i="29"/>
  <c r="N313" i="29"/>
  <c r="M313" i="29"/>
  <c r="L313" i="29"/>
  <c r="K313" i="29"/>
  <c r="R312" i="29"/>
  <c r="Q312" i="29"/>
  <c r="P312" i="29"/>
  <c r="O312" i="29"/>
  <c r="N312" i="29"/>
  <c r="M312" i="29"/>
  <c r="L312" i="29"/>
  <c r="K312" i="29"/>
  <c r="R311" i="29"/>
  <c r="Q311" i="29"/>
  <c r="P311" i="29"/>
  <c r="O311" i="29"/>
  <c r="N311" i="29"/>
  <c r="M311" i="29"/>
  <c r="L311" i="29"/>
  <c r="W311" i="29" s="1"/>
  <c r="K311" i="29"/>
  <c r="X311" i="29"/>
  <c r="R310" i="29"/>
  <c r="Q310" i="29"/>
  <c r="P310" i="29"/>
  <c r="O310" i="29"/>
  <c r="N310" i="29"/>
  <c r="M310" i="29"/>
  <c r="L310" i="29"/>
  <c r="X310" i="29"/>
  <c r="K310" i="29"/>
  <c r="R309" i="29"/>
  <c r="Q309" i="29"/>
  <c r="P309" i="29"/>
  <c r="O309" i="29"/>
  <c r="N309" i="29"/>
  <c r="M309" i="29"/>
  <c r="L309" i="29"/>
  <c r="K309" i="29"/>
  <c r="U309" i="29" s="1"/>
  <c r="R308" i="29"/>
  <c r="Q308" i="29"/>
  <c r="P308" i="29"/>
  <c r="O308" i="29"/>
  <c r="N308" i="29"/>
  <c r="M308" i="29"/>
  <c r="L308" i="29"/>
  <c r="Z308" i="29"/>
  <c r="K308" i="29"/>
  <c r="R307" i="29"/>
  <c r="Q307" i="29"/>
  <c r="P307" i="29"/>
  <c r="O307" i="29"/>
  <c r="N307" i="29"/>
  <c r="M307" i="29"/>
  <c r="L307" i="29"/>
  <c r="K307" i="29"/>
  <c r="R306" i="29"/>
  <c r="Q306" i="29"/>
  <c r="P306" i="29"/>
  <c r="O306" i="29"/>
  <c r="N306" i="29"/>
  <c r="M306" i="29"/>
  <c r="L306" i="29"/>
  <c r="K306" i="29"/>
  <c r="R305" i="29"/>
  <c r="Q305" i="29"/>
  <c r="P305" i="29"/>
  <c r="O305" i="29"/>
  <c r="N305" i="29"/>
  <c r="M305" i="29"/>
  <c r="L305" i="29"/>
  <c r="K305" i="29"/>
  <c r="R304" i="29"/>
  <c r="Q304" i="29"/>
  <c r="P304" i="29"/>
  <c r="O304" i="29"/>
  <c r="N304" i="29"/>
  <c r="M304" i="29"/>
  <c r="L304" i="29"/>
  <c r="K304" i="29"/>
  <c r="V304" i="29" s="1"/>
  <c r="R303" i="29"/>
  <c r="Q303" i="29"/>
  <c r="P303" i="29"/>
  <c r="O303" i="29"/>
  <c r="N303" i="29"/>
  <c r="M303" i="29"/>
  <c r="L303" i="29"/>
  <c r="K303" i="29"/>
  <c r="R302" i="29"/>
  <c r="Q302" i="29"/>
  <c r="P302" i="29"/>
  <c r="O302" i="29"/>
  <c r="N302" i="29"/>
  <c r="M302" i="29"/>
  <c r="L302" i="29"/>
  <c r="K302" i="29"/>
  <c r="R301" i="29"/>
  <c r="Q301" i="29"/>
  <c r="P301" i="29"/>
  <c r="O301" i="29"/>
  <c r="N301" i="29"/>
  <c r="M301" i="29"/>
  <c r="L301" i="29"/>
  <c r="K301" i="29"/>
  <c r="R300" i="29"/>
  <c r="Q300" i="29"/>
  <c r="P300" i="29"/>
  <c r="O300" i="29"/>
  <c r="N300" i="29"/>
  <c r="M300" i="29"/>
  <c r="L300" i="29"/>
  <c r="X300" i="29" s="1"/>
  <c r="K300" i="29"/>
  <c r="Z300" i="29" s="1"/>
  <c r="U300" i="29"/>
  <c r="R299" i="29"/>
  <c r="Q299" i="29"/>
  <c r="P299" i="29"/>
  <c r="O299" i="29"/>
  <c r="N299" i="29"/>
  <c r="M299" i="29"/>
  <c r="L299" i="29"/>
  <c r="K299" i="29"/>
  <c r="R298" i="29"/>
  <c r="Q298" i="29"/>
  <c r="P298" i="29"/>
  <c r="O298" i="29"/>
  <c r="N298" i="29"/>
  <c r="M298" i="29"/>
  <c r="L298" i="29"/>
  <c r="K298" i="29"/>
  <c r="W298" i="29" s="1"/>
  <c r="R297" i="29"/>
  <c r="Q297" i="29"/>
  <c r="P297" i="29"/>
  <c r="O297" i="29"/>
  <c r="N297" i="29"/>
  <c r="M297" i="29"/>
  <c r="L297" i="29"/>
  <c r="K297" i="29"/>
  <c r="R296" i="29"/>
  <c r="Q296" i="29"/>
  <c r="P296" i="29"/>
  <c r="O296" i="29"/>
  <c r="N296" i="29"/>
  <c r="M296" i="29"/>
  <c r="L296" i="29"/>
  <c r="K296" i="29"/>
  <c r="Z296" i="29" s="1"/>
  <c r="R295" i="29"/>
  <c r="Q295" i="29"/>
  <c r="P295" i="29"/>
  <c r="O295" i="29"/>
  <c r="N295" i="29"/>
  <c r="M295" i="29"/>
  <c r="L295" i="29"/>
  <c r="K295" i="29"/>
  <c r="W295" i="29" s="1"/>
  <c r="R294" i="29"/>
  <c r="Q294" i="29"/>
  <c r="P294" i="29"/>
  <c r="O294" i="29"/>
  <c r="N294" i="29"/>
  <c r="M294" i="29"/>
  <c r="L294" i="29"/>
  <c r="K294" i="29"/>
  <c r="R293" i="29"/>
  <c r="Q293" i="29"/>
  <c r="P293" i="29"/>
  <c r="O293" i="29"/>
  <c r="N293" i="29"/>
  <c r="M293" i="29"/>
  <c r="L293" i="29"/>
  <c r="K293" i="29"/>
  <c r="R292" i="29"/>
  <c r="Q292" i="29"/>
  <c r="P292" i="29"/>
  <c r="O292" i="29"/>
  <c r="N292" i="29"/>
  <c r="M292" i="29"/>
  <c r="L292" i="29"/>
  <c r="K292" i="29"/>
  <c r="U292" i="29" s="1"/>
  <c r="R291" i="29"/>
  <c r="Q291" i="29"/>
  <c r="P291" i="29"/>
  <c r="O291" i="29"/>
  <c r="N291" i="29"/>
  <c r="M291" i="29"/>
  <c r="L291" i="29"/>
  <c r="K291" i="29"/>
  <c r="AA291" i="29" s="1"/>
  <c r="R290" i="29"/>
  <c r="Q290" i="29"/>
  <c r="P290" i="29"/>
  <c r="O290" i="29"/>
  <c r="N290" i="29"/>
  <c r="M290" i="29"/>
  <c r="L290" i="29"/>
  <c r="W290" i="29"/>
  <c r="K290" i="29"/>
  <c r="R289" i="29"/>
  <c r="Q289" i="29"/>
  <c r="P289" i="29"/>
  <c r="O289" i="29"/>
  <c r="N289" i="29"/>
  <c r="M289" i="29"/>
  <c r="L289" i="29"/>
  <c r="K289" i="29"/>
  <c r="R288" i="29"/>
  <c r="Q288" i="29"/>
  <c r="P288" i="29"/>
  <c r="O288" i="29"/>
  <c r="N288" i="29"/>
  <c r="M288" i="29"/>
  <c r="L288" i="29"/>
  <c r="Y288" i="29"/>
  <c r="K288" i="29"/>
  <c r="R287" i="29"/>
  <c r="Q287" i="29"/>
  <c r="P287" i="29"/>
  <c r="O287" i="29"/>
  <c r="N287" i="29"/>
  <c r="M287" i="29"/>
  <c r="L287" i="29"/>
  <c r="K287" i="29"/>
  <c r="W287" i="29" s="1"/>
  <c r="R286" i="29"/>
  <c r="Q286" i="29"/>
  <c r="P286" i="29"/>
  <c r="O286" i="29"/>
  <c r="N286" i="29"/>
  <c r="M286" i="29"/>
  <c r="L286" i="29"/>
  <c r="K286" i="29"/>
  <c r="R285" i="29"/>
  <c r="Q285" i="29"/>
  <c r="P285" i="29"/>
  <c r="O285" i="29"/>
  <c r="N285" i="29"/>
  <c r="M285" i="29"/>
  <c r="L285" i="29"/>
  <c r="K285" i="29"/>
  <c r="R284" i="29"/>
  <c r="Q284" i="29"/>
  <c r="P284" i="29"/>
  <c r="O284" i="29"/>
  <c r="N284" i="29"/>
  <c r="M284" i="29"/>
  <c r="L284" i="29"/>
  <c r="X284" i="29" s="1"/>
  <c r="K284" i="29"/>
  <c r="V284" i="29"/>
  <c r="R283" i="29"/>
  <c r="Q283" i="29"/>
  <c r="P283" i="29"/>
  <c r="O283" i="29"/>
  <c r="N283" i="29"/>
  <c r="M283" i="29"/>
  <c r="L283" i="29"/>
  <c r="V283" i="29"/>
  <c r="K283" i="29"/>
  <c r="R282" i="29"/>
  <c r="Q282" i="29"/>
  <c r="P282" i="29"/>
  <c r="O282" i="29"/>
  <c r="N282" i="29"/>
  <c r="M282" i="29"/>
  <c r="L282" i="29"/>
  <c r="K282" i="29"/>
  <c r="Z282" i="29" s="1"/>
  <c r="B282" i="29" s="1"/>
  <c r="R281" i="29"/>
  <c r="Q281" i="29"/>
  <c r="P281" i="29"/>
  <c r="O281" i="29"/>
  <c r="N281" i="29"/>
  <c r="M281" i="29"/>
  <c r="L281" i="29"/>
  <c r="K281" i="29"/>
  <c r="R280" i="29"/>
  <c r="Q280" i="29"/>
  <c r="P280" i="29"/>
  <c r="O280" i="29"/>
  <c r="N280" i="29"/>
  <c r="M280" i="29"/>
  <c r="L280" i="29"/>
  <c r="K280" i="29"/>
  <c r="R279" i="29"/>
  <c r="Q279" i="29"/>
  <c r="P279" i="29"/>
  <c r="O279" i="29"/>
  <c r="N279" i="29"/>
  <c r="M279" i="29"/>
  <c r="L279" i="29"/>
  <c r="K279" i="29"/>
  <c r="R278" i="29"/>
  <c r="Q278" i="29"/>
  <c r="P278" i="29"/>
  <c r="O278" i="29"/>
  <c r="N278" i="29"/>
  <c r="M278" i="29"/>
  <c r="L278" i="29"/>
  <c r="K278" i="29"/>
  <c r="X278" i="29" s="1"/>
  <c r="R277" i="29"/>
  <c r="Q277" i="29"/>
  <c r="P277" i="29"/>
  <c r="O277" i="29"/>
  <c r="N277" i="29"/>
  <c r="M277" i="29"/>
  <c r="L277" i="29"/>
  <c r="X277" i="29"/>
  <c r="K277" i="29"/>
  <c r="W277" i="29"/>
  <c r="R276" i="29"/>
  <c r="Q276" i="29"/>
  <c r="P276" i="29"/>
  <c r="O276" i="29"/>
  <c r="N276" i="29"/>
  <c r="M276" i="29"/>
  <c r="L276" i="29"/>
  <c r="K276" i="29"/>
  <c r="R275" i="29"/>
  <c r="Q275" i="29"/>
  <c r="P275" i="29"/>
  <c r="O275" i="29"/>
  <c r="N275" i="29"/>
  <c r="M275" i="29"/>
  <c r="L275" i="29"/>
  <c r="K275" i="29"/>
  <c r="R274" i="29"/>
  <c r="Q274" i="29"/>
  <c r="P274" i="29"/>
  <c r="O274" i="29"/>
  <c r="N274" i="29"/>
  <c r="M274" i="29"/>
  <c r="L274" i="29"/>
  <c r="K274" i="29"/>
  <c r="X274" i="29" s="1"/>
  <c r="R273" i="29"/>
  <c r="Q273" i="29"/>
  <c r="P273" i="29"/>
  <c r="O273" i="29"/>
  <c r="N273" i="29"/>
  <c r="M273" i="29"/>
  <c r="L273" i="29"/>
  <c r="K273" i="29"/>
  <c r="R272" i="29"/>
  <c r="Q272" i="29"/>
  <c r="P272" i="29"/>
  <c r="O272" i="29"/>
  <c r="N272" i="29"/>
  <c r="M272" i="29"/>
  <c r="L272" i="29"/>
  <c r="K272" i="29"/>
  <c r="R271" i="29"/>
  <c r="Q271" i="29"/>
  <c r="P271" i="29"/>
  <c r="O271" i="29"/>
  <c r="N271" i="29"/>
  <c r="M271" i="29"/>
  <c r="L271" i="29"/>
  <c r="K271" i="29"/>
  <c r="Y271" i="29" s="1"/>
  <c r="R270" i="29"/>
  <c r="Q270" i="29"/>
  <c r="P270" i="29"/>
  <c r="O270" i="29"/>
  <c r="N270" i="29"/>
  <c r="M270" i="29"/>
  <c r="L270" i="29"/>
  <c r="K270" i="29"/>
  <c r="R269" i="29"/>
  <c r="Q269" i="29"/>
  <c r="P269" i="29"/>
  <c r="O269" i="29"/>
  <c r="N269" i="29"/>
  <c r="M269" i="29"/>
  <c r="L269" i="29"/>
  <c r="X269" i="29" s="1"/>
  <c r="K269" i="29"/>
  <c r="R268" i="29"/>
  <c r="Q268" i="29"/>
  <c r="P268" i="29"/>
  <c r="O268" i="29"/>
  <c r="N268" i="29"/>
  <c r="M268" i="29"/>
  <c r="L268" i="29"/>
  <c r="K268" i="29"/>
  <c r="V268" i="29" s="1"/>
  <c r="R267" i="29"/>
  <c r="Q267" i="29"/>
  <c r="P267" i="29"/>
  <c r="O267" i="29"/>
  <c r="N267" i="29"/>
  <c r="M267" i="29"/>
  <c r="L267" i="29"/>
  <c r="Y267" i="29"/>
  <c r="K267" i="29"/>
  <c r="R266" i="29"/>
  <c r="Q266" i="29"/>
  <c r="P266" i="29"/>
  <c r="O266" i="29"/>
  <c r="N266" i="29"/>
  <c r="M266" i="29"/>
  <c r="L266" i="29"/>
  <c r="K266" i="29"/>
  <c r="X266" i="29" s="1"/>
  <c r="B266" i="29" s="1"/>
  <c r="R265" i="29"/>
  <c r="Q265" i="29"/>
  <c r="P265" i="29"/>
  <c r="O265" i="29"/>
  <c r="N265" i="29"/>
  <c r="M265" i="29"/>
  <c r="L265" i="29"/>
  <c r="K265" i="29"/>
  <c r="R264" i="29"/>
  <c r="Q264" i="29"/>
  <c r="P264" i="29"/>
  <c r="O264" i="29"/>
  <c r="N264" i="29"/>
  <c r="M264" i="29"/>
  <c r="L264" i="29"/>
  <c r="Y264" i="29" s="1"/>
  <c r="K264" i="29"/>
  <c r="R263" i="29"/>
  <c r="Q263" i="29"/>
  <c r="P263" i="29"/>
  <c r="O263" i="29"/>
  <c r="N263" i="29"/>
  <c r="M263" i="29"/>
  <c r="L263" i="29"/>
  <c r="K263" i="29"/>
  <c r="R262" i="29"/>
  <c r="Q262" i="29"/>
  <c r="P262" i="29"/>
  <c r="O262" i="29"/>
  <c r="N262" i="29"/>
  <c r="M262" i="29"/>
  <c r="L262" i="29"/>
  <c r="K262" i="29"/>
  <c r="R261" i="29"/>
  <c r="Q261" i="29"/>
  <c r="P261" i="29"/>
  <c r="O261" i="29"/>
  <c r="N261" i="29"/>
  <c r="M261" i="29"/>
  <c r="L261" i="29"/>
  <c r="Y261" i="29" s="1"/>
  <c r="K261" i="29"/>
  <c r="X261" i="29" s="1"/>
  <c r="R260" i="29"/>
  <c r="Q260" i="29"/>
  <c r="P260" i="29"/>
  <c r="O260" i="29"/>
  <c r="N260" i="29"/>
  <c r="M260" i="29"/>
  <c r="L260" i="29"/>
  <c r="K260" i="29"/>
  <c r="R259" i="29"/>
  <c r="Q259" i="29"/>
  <c r="P259" i="29"/>
  <c r="O259" i="29"/>
  <c r="N259" i="29"/>
  <c r="M259" i="29"/>
  <c r="L259" i="29"/>
  <c r="K259" i="29"/>
  <c r="R258" i="29"/>
  <c r="Q258" i="29"/>
  <c r="P258" i="29"/>
  <c r="O258" i="29"/>
  <c r="N258" i="29"/>
  <c r="M258" i="29"/>
  <c r="L258" i="29"/>
  <c r="X258" i="29"/>
  <c r="K258" i="29"/>
  <c r="R257" i="29"/>
  <c r="Q257" i="29"/>
  <c r="P257" i="29"/>
  <c r="O257" i="29"/>
  <c r="N257" i="29"/>
  <c r="M257" i="29"/>
  <c r="L257" i="29"/>
  <c r="K257" i="29"/>
  <c r="U257" i="29" s="1"/>
  <c r="R256" i="29"/>
  <c r="Q256" i="29"/>
  <c r="P256" i="29"/>
  <c r="O256" i="29"/>
  <c r="N256" i="29"/>
  <c r="M256" i="29"/>
  <c r="L256" i="29"/>
  <c r="K256" i="29"/>
  <c r="Z256" i="29" s="1"/>
  <c r="B256" i="29" s="1"/>
  <c r="R255" i="29"/>
  <c r="Q255" i="29"/>
  <c r="P255" i="29"/>
  <c r="O255" i="29"/>
  <c r="N255" i="29"/>
  <c r="M255" i="29"/>
  <c r="L255" i="29"/>
  <c r="K255" i="29"/>
  <c r="R254" i="29"/>
  <c r="Q254" i="29"/>
  <c r="P254" i="29"/>
  <c r="O254" i="29"/>
  <c r="N254" i="29"/>
  <c r="M254" i="29"/>
  <c r="L254" i="29"/>
  <c r="K254" i="29"/>
  <c r="R253" i="29"/>
  <c r="Q253" i="29"/>
  <c r="P253" i="29"/>
  <c r="O253" i="29"/>
  <c r="N253" i="29"/>
  <c r="M253" i="29"/>
  <c r="L253" i="29"/>
  <c r="K253" i="29"/>
  <c r="U253" i="29" s="1"/>
  <c r="R252" i="29"/>
  <c r="Q252" i="29"/>
  <c r="P252" i="29"/>
  <c r="O252" i="29"/>
  <c r="N252" i="29"/>
  <c r="M252" i="29"/>
  <c r="L252" i="29"/>
  <c r="K252" i="29"/>
  <c r="Z252" i="29" s="1"/>
  <c r="R251" i="29"/>
  <c r="Q251" i="29"/>
  <c r="P251" i="29"/>
  <c r="O251" i="29"/>
  <c r="N251" i="29"/>
  <c r="M251" i="29"/>
  <c r="L251" i="29"/>
  <c r="K251" i="29"/>
  <c r="Z251" i="29" s="1"/>
  <c r="R250" i="29"/>
  <c r="Q250" i="29"/>
  <c r="P250" i="29"/>
  <c r="O250" i="29"/>
  <c r="N250" i="29"/>
  <c r="M250" i="29"/>
  <c r="L250" i="29"/>
  <c r="K250" i="29"/>
  <c r="X250" i="29" s="1"/>
  <c r="R249" i="29"/>
  <c r="Q249" i="29"/>
  <c r="P249" i="29"/>
  <c r="O249" i="29"/>
  <c r="N249" i="29"/>
  <c r="M249" i="29"/>
  <c r="L249" i="29"/>
  <c r="K249" i="29"/>
  <c r="R248" i="29"/>
  <c r="Q248" i="29"/>
  <c r="P248" i="29"/>
  <c r="O248" i="29"/>
  <c r="N248" i="29"/>
  <c r="M248" i="29"/>
  <c r="L248" i="29"/>
  <c r="K248" i="29"/>
  <c r="Z248" i="29" s="1"/>
  <c r="R247" i="29"/>
  <c r="Q247" i="29"/>
  <c r="P247" i="29"/>
  <c r="O247" i="29"/>
  <c r="N247" i="29"/>
  <c r="M247" i="29"/>
  <c r="L247" i="29"/>
  <c r="K247" i="29"/>
  <c r="R246" i="29"/>
  <c r="Q246" i="29"/>
  <c r="P246" i="29"/>
  <c r="O246" i="29"/>
  <c r="N246" i="29"/>
  <c r="M246" i="29"/>
  <c r="L246" i="29"/>
  <c r="K246" i="29"/>
  <c r="R245" i="29"/>
  <c r="Q245" i="29"/>
  <c r="P245" i="29"/>
  <c r="O245" i="29"/>
  <c r="N245" i="29"/>
  <c r="M245" i="29"/>
  <c r="L245" i="29"/>
  <c r="K245" i="29"/>
  <c r="U245" i="29" s="1"/>
  <c r="R244" i="29"/>
  <c r="Q244" i="29"/>
  <c r="P244" i="29"/>
  <c r="O244" i="29"/>
  <c r="N244" i="29"/>
  <c r="M244" i="29"/>
  <c r="L244" i="29"/>
  <c r="K244" i="29"/>
  <c r="R243" i="29"/>
  <c r="Q243" i="29"/>
  <c r="P243" i="29"/>
  <c r="O243" i="29"/>
  <c r="N243" i="29"/>
  <c r="M243" i="29"/>
  <c r="X243" i="29" s="1"/>
  <c r="L243" i="29"/>
  <c r="K243" i="29"/>
  <c r="Z243" i="29" s="1"/>
  <c r="R242" i="29"/>
  <c r="Q242" i="29"/>
  <c r="P242" i="29"/>
  <c r="O242" i="29"/>
  <c r="N242" i="29"/>
  <c r="M242" i="29"/>
  <c r="L242" i="29"/>
  <c r="K242" i="29"/>
  <c r="R241" i="29"/>
  <c r="Q241" i="29"/>
  <c r="P241" i="29"/>
  <c r="O241" i="29"/>
  <c r="N241" i="29"/>
  <c r="M241" i="29"/>
  <c r="L241" i="29"/>
  <c r="K241" i="29"/>
  <c r="R240" i="29"/>
  <c r="Q240" i="29"/>
  <c r="P240" i="29"/>
  <c r="O240" i="29"/>
  <c r="N240" i="29"/>
  <c r="M240" i="29"/>
  <c r="L240" i="29"/>
  <c r="K240" i="29"/>
  <c r="V240" i="29" s="1"/>
  <c r="R239" i="29"/>
  <c r="Q239" i="29"/>
  <c r="P239" i="29"/>
  <c r="O239" i="29"/>
  <c r="N239" i="29"/>
  <c r="M239" i="29"/>
  <c r="L239" i="29"/>
  <c r="K239" i="29"/>
  <c r="R238" i="29"/>
  <c r="Q238" i="29"/>
  <c r="P238" i="29"/>
  <c r="O238" i="29"/>
  <c r="N238" i="29"/>
  <c r="M238" i="29"/>
  <c r="L238" i="29"/>
  <c r="K238" i="29"/>
  <c r="R237" i="29"/>
  <c r="Q237" i="29"/>
  <c r="P237" i="29"/>
  <c r="O237" i="29"/>
  <c r="N237" i="29"/>
  <c r="M237" i="29"/>
  <c r="L237" i="29"/>
  <c r="Y237" i="29"/>
  <c r="K237" i="29"/>
  <c r="X237" i="29"/>
  <c r="R236" i="29"/>
  <c r="Q236" i="29"/>
  <c r="P236" i="29"/>
  <c r="O236" i="29"/>
  <c r="N236" i="29"/>
  <c r="M236" i="29"/>
  <c r="L236" i="29"/>
  <c r="K236" i="29"/>
  <c r="R235" i="29"/>
  <c r="Q235" i="29"/>
  <c r="P235" i="29"/>
  <c r="O235" i="29"/>
  <c r="N235" i="29"/>
  <c r="M235" i="29"/>
  <c r="L235" i="29"/>
  <c r="Y235" i="29" s="1"/>
  <c r="K235" i="29"/>
  <c r="R234" i="29"/>
  <c r="Q234" i="29"/>
  <c r="P234" i="29"/>
  <c r="O234" i="29"/>
  <c r="N234" i="29"/>
  <c r="M234" i="29"/>
  <c r="L234" i="29"/>
  <c r="K234" i="29"/>
  <c r="R233" i="29"/>
  <c r="Q233" i="29"/>
  <c r="P233" i="29"/>
  <c r="O233" i="29"/>
  <c r="N233" i="29"/>
  <c r="M233" i="29"/>
  <c r="L233" i="29"/>
  <c r="K233" i="29"/>
  <c r="R232" i="29"/>
  <c r="Q232" i="29"/>
  <c r="P232" i="29"/>
  <c r="O232" i="29"/>
  <c r="N232" i="29"/>
  <c r="M232" i="29"/>
  <c r="L232" i="29"/>
  <c r="K232" i="29"/>
  <c r="R231" i="29"/>
  <c r="Q231" i="29"/>
  <c r="P231" i="29"/>
  <c r="O231" i="29"/>
  <c r="N231" i="29"/>
  <c r="M231" i="29"/>
  <c r="L231" i="29"/>
  <c r="K231" i="29"/>
  <c r="R230" i="29"/>
  <c r="Q230" i="29"/>
  <c r="P230" i="29"/>
  <c r="O230" i="29"/>
  <c r="N230" i="29"/>
  <c r="M230" i="29"/>
  <c r="L230" i="29"/>
  <c r="K230" i="29"/>
  <c r="AA230" i="29" s="1"/>
  <c r="R229" i="29"/>
  <c r="Q229" i="29"/>
  <c r="P229" i="29"/>
  <c r="O229" i="29"/>
  <c r="N229" i="29"/>
  <c r="M229" i="29"/>
  <c r="L229" i="29"/>
  <c r="K229" i="29"/>
  <c r="R228" i="29"/>
  <c r="Q228" i="29"/>
  <c r="P228" i="29"/>
  <c r="O228" i="29"/>
  <c r="N228" i="29"/>
  <c r="M228" i="29"/>
  <c r="L228" i="29"/>
  <c r="K228" i="29"/>
  <c r="R227" i="29"/>
  <c r="Q227" i="29"/>
  <c r="P227" i="29"/>
  <c r="O227" i="29"/>
  <c r="N227" i="29"/>
  <c r="M227" i="29"/>
  <c r="AA227" i="29" s="1"/>
  <c r="L227" i="29"/>
  <c r="K227" i="29"/>
  <c r="Z227" i="29" s="1"/>
  <c r="R226" i="29"/>
  <c r="Q226" i="29"/>
  <c r="P226" i="29"/>
  <c r="O226" i="29"/>
  <c r="N226" i="29"/>
  <c r="M226" i="29"/>
  <c r="L226" i="29"/>
  <c r="K226" i="29"/>
  <c r="R225" i="29"/>
  <c r="Q225" i="29"/>
  <c r="P225" i="29"/>
  <c r="O225" i="29"/>
  <c r="N225" i="29"/>
  <c r="M225" i="29"/>
  <c r="L225" i="29"/>
  <c r="K225" i="29"/>
  <c r="R224" i="29"/>
  <c r="Q224" i="29"/>
  <c r="P224" i="29"/>
  <c r="O224" i="29"/>
  <c r="N224" i="29"/>
  <c r="M224" i="29"/>
  <c r="L224" i="29"/>
  <c r="K224" i="29"/>
  <c r="R223" i="29"/>
  <c r="Q223" i="29"/>
  <c r="P223" i="29"/>
  <c r="O223" i="29"/>
  <c r="N223" i="29"/>
  <c r="M223" i="29"/>
  <c r="L223" i="29"/>
  <c r="K223" i="29"/>
  <c r="Y223" i="29" s="1"/>
  <c r="R222" i="29"/>
  <c r="Q222" i="29"/>
  <c r="P222" i="29"/>
  <c r="O222" i="29"/>
  <c r="N222" i="29"/>
  <c r="M222" i="29"/>
  <c r="L222" i="29"/>
  <c r="K222" i="29"/>
  <c r="R221" i="29"/>
  <c r="Q221" i="29"/>
  <c r="P221" i="29"/>
  <c r="O221" i="29"/>
  <c r="N221" i="29"/>
  <c r="M221" i="29"/>
  <c r="L221" i="29"/>
  <c r="K221" i="29"/>
  <c r="X221" i="29"/>
  <c r="R220" i="29"/>
  <c r="Q220" i="29"/>
  <c r="P220" i="29"/>
  <c r="O220" i="29"/>
  <c r="N220" i="29"/>
  <c r="M220" i="29"/>
  <c r="L220" i="29"/>
  <c r="K220" i="29"/>
  <c r="Y220" i="29" s="1"/>
  <c r="R219" i="29"/>
  <c r="Q219" i="29"/>
  <c r="P219" i="29"/>
  <c r="O219" i="29"/>
  <c r="N219" i="29"/>
  <c r="M219" i="29"/>
  <c r="L219" i="29"/>
  <c r="K219" i="29"/>
  <c r="R218" i="29"/>
  <c r="Q218" i="29"/>
  <c r="P218" i="29"/>
  <c r="O218" i="29"/>
  <c r="N218" i="29"/>
  <c r="M218" i="29"/>
  <c r="L218" i="29"/>
  <c r="V218" i="29" s="1"/>
  <c r="K218" i="29"/>
  <c r="R217" i="29"/>
  <c r="Q217" i="29"/>
  <c r="P217" i="29"/>
  <c r="O217" i="29"/>
  <c r="N217" i="29"/>
  <c r="M217" i="29"/>
  <c r="L217" i="29"/>
  <c r="K217" i="29"/>
  <c r="R216" i="29"/>
  <c r="Q216" i="29"/>
  <c r="P216" i="29"/>
  <c r="O216" i="29"/>
  <c r="N216" i="29"/>
  <c r="M216" i="29"/>
  <c r="L216" i="29"/>
  <c r="K216" i="29"/>
  <c r="R215" i="29"/>
  <c r="Q215" i="29"/>
  <c r="P215" i="29"/>
  <c r="O215" i="29"/>
  <c r="N215" i="29"/>
  <c r="M215" i="29"/>
  <c r="L215" i="29"/>
  <c r="K215" i="29"/>
  <c r="W215" i="29" s="1"/>
  <c r="R214" i="29"/>
  <c r="Q214" i="29"/>
  <c r="P214" i="29"/>
  <c r="O214" i="29"/>
  <c r="N214" i="29"/>
  <c r="M214" i="29"/>
  <c r="L214" i="29"/>
  <c r="K214" i="29"/>
  <c r="R213" i="29"/>
  <c r="Q213" i="29"/>
  <c r="P213" i="29"/>
  <c r="O213" i="29"/>
  <c r="N213" i="29"/>
  <c r="M213" i="29"/>
  <c r="L213" i="29"/>
  <c r="K213" i="29"/>
  <c r="R212" i="29"/>
  <c r="Q212" i="29"/>
  <c r="P212" i="29"/>
  <c r="O212" i="29"/>
  <c r="N212" i="29"/>
  <c r="M212" i="29"/>
  <c r="L212" i="29"/>
  <c r="K212" i="29"/>
  <c r="R211" i="29"/>
  <c r="Q211" i="29"/>
  <c r="P211" i="29"/>
  <c r="O211" i="29"/>
  <c r="N211" i="29"/>
  <c r="M211" i="29"/>
  <c r="L211" i="29"/>
  <c r="K211" i="29"/>
  <c r="R210" i="29"/>
  <c r="Q210" i="29"/>
  <c r="P210" i="29"/>
  <c r="O210" i="29"/>
  <c r="N210" i="29"/>
  <c r="M210" i="29"/>
  <c r="L210" i="29"/>
  <c r="K210" i="29"/>
  <c r="R209" i="29"/>
  <c r="Q209" i="29"/>
  <c r="P209" i="29"/>
  <c r="O209" i="29"/>
  <c r="N209" i="29"/>
  <c r="M209" i="29"/>
  <c r="L209" i="29"/>
  <c r="K209" i="29"/>
  <c r="R208" i="29"/>
  <c r="Q208" i="29"/>
  <c r="P208" i="29"/>
  <c r="O208" i="29"/>
  <c r="N208" i="29"/>
  <c r="M208" i="29"/>
  <c r="L208" i="29"/>
  <c r="K208" i="29"/>
  <c r="R207" i="29"/>
  <c r="Q207" i="29"/>
  <c r="P207" i="29"/>
  <c r="O207" i="29"/>
  <c r="N207" i="29"/>
  <c r="M207" i="29"/>
  <c r="L207" i="29"/>
  <c r="K207" i="29"/>
  <c r="W207" i="29"/>
  <c r="R206" i="29"/>
  <c r="Q206" i="29"/>
  <c r="P206" i="29"/>
  <c r="O206" i="29"/>
  <c r="N206" i="29"/>
  <c r="M206" i="29"/>
  <c r="L206" i="29"/>
  <c r="K206" i="29"/>
  <c r="X206" i="29" s="1"/>
  <c r="R205" i="29"/>
  <c r="Q205" i="29"/>
  <c r="P205" i="29"/>
  <c r="O205" i="29"/>
  <c r="N205" i="29"/>
  <c r="M205" i="29"/>
  <c r="L205" i="29"/>
  <c r="K205" i="29"/>
  <c r="R204" i="29"/>
  <c r="Q204" i="29"/>
  <c r="P204" i="29"/>
  <c r="O204" i="29"/>
  <c r="N204" i="29"/>
  <c r="M204" i="29"/>
  <c r="L204" i="29"/>
  <c r="K204" i="29"/>
  <c r="R203" i="29"/>
  <c r="Q203" i="29"/>
  <c r="P203" i="29"/>
  <c r="O203" i="29"/>
  <c r="N203" i="29"/>
  <c r="M203" i="29"/>
  <c r="L203" i="29"/>
  <c r="K203" i="29"/>
  <c r="R202" i="29"/>
  <c r="Q202" i="29"/>
  <c r="P202" i="29"/>
  <c r="O202" i="29"/>
  <c r="N202" i="29"/>
  <c r="M202" i="29"/>
  <c r="L202" i="29"/>
  <c r="K202" i="29"/>
  <c r="R201" i="29"/>
  <c r="Q201" i="29"/>
  <c r="P201" i="29"/>
  <c r="O201" i="29"/>
  <c r="N201" i="29"/>
  <c r="M201" i="29"/>
  <c r="L201" i="29"/>
  <c r="K201" i="29"/>
  <c r="R200" i="29"/>
  <c r="Q200" i="29"/>
  <c r="P200" i="29"/>
  <c r="O200" i="29"/>
  <c r="N200" i="29"/>
  <c r="M200" i="29"/>
  <c r="L200" i="29"/>
  <c r="K200" i="29"/>
  <c r="Z200" i="29" s="1"/>
  <c r="R199" i="29"/>
  <c r="Q199" i="29"/>
  <c r="P199" i="29"/>
  <c r="O199" i="29"/>
  <c r="N199" i="29"/>
  <c r="M199" i="29"/>
  <c r="L199" i="29"/>
  <c r="K199" i="29"/>
  <c r="X199" i="29" s="1"/>
  <c r="R198" i="29"/>
  <c r="Q198" i="29"/>
  <c r="P198" i="29"/>
  <c r="O198" i="29"/>
  <c r="N198" i="29"/>
  <c r="M198" i="29"/>
  <c r="L198" i="29"/>
  <c r="K198" i="29"/>
  <c r="X198" i="29"/>
  <c r="R197" i="29"/>
  <c r="Q197" i="29"/>
  <c r="P197" i="29"/>
  <c r="O197" i="29"/>
  <c r="N197" i="29"/>
  <c r="M197" i="29"/>
  <c r="L197" i="29"/>
  <c r="K197" i="29"/>
  <c r="Y197" i="29" s="1"/>
  <c r="R196" i="29"/>
  <c r="Q196" i="29"/>
  <c r="P196" i="29"/>
  <c r="O196" i="29"/>
  <c r="N196" i="29"/>
  <c r="M196" i="29"/>
  <c r="L196" i="29"/>
  <c r="K196" i="29"/>
  <c r="R195" i="29"/>
  <c r="Q195" i="29"/>
  <c r="P195" i="29"/>
  <c r="O195" i="29"/>
  <c r="N195" i="29"/>
  <c r="M195" i="29"/>
  <c r="L195" i="29"/>
  <c r="K195" i="29"/>
  <c r="W195" i="29" s="1"/>
  <c r="R194" i="29"/>
  <c r="Q194" i="29"/>
  <c r="P194" i="29"/>
  <c r="O194" i="29"/>
  <c r="N194" i="29"/>
  <c r="M194" i="29"/>
  <c r="L194" i="29"/>
  <c r="K194" i="29"/>
  <c r="X194" i="29" s="1"/>
  <c r="R193" i="29"/>
  <c r="Q193" i="29"/>
  <c r="P193" i="29"/>
  <c r="O193" i="29"/>
  <c r="N193" i="29"/>
  <c r="M193" i="29"/>
  <c r="L193" i="29"/>
  <c r="K193" i="29"/>
  <c r="R192" i="29"/>
  <c r="Q192" i="29"/>
  <c r="P192" i="29"/>
  <c r="O192" i="29"/>
  <c r="N192" i="29"/>
  <c r="M192" i="29"/>
  <c r="L192" i="29"/>
  <c r="K192" i="29"/>
  <c r="Y192" i="29" s="1"/>
  <c r="R191" i="29"/>
  <c r="Q191" i="29"/>
  <c r="P191" i="29"/>
  <c r="O191" i="29"/>
  <c r="N191" i="29"/>
  <c r="M191" i="29"/>
  <c r="L191" i="29"/>
  <c r="K191" i="29"/>
  <c r="X191" i="29" s="1"/>
  <c r="R190" i="29"/>
  <c r="Q190" i="29"/>
  <c r="P190" i="29"/>
  <c r="O190" i="29"/>
  <c r="N190" i="29"/>
  <c r="M190" i="29"/>
  <c r="L190" i="29"/>
  <c r="K190" i="29"/>
  <c r="X190" i="29" s="1"/>
  <c r="R189" i="29"/>
  <c r="Q189" i="29"/>
  <c r="P189" i="29"/>
  <c r="O189" i="29"/>
  <c r="N189" i="29"/>
  <c r="M189" i="29"/>
  <c r="L189" i="29"/>
  <c r="K189" i="29"/>
  <c r="U189" i="29"/>
  <c r="R188" i="29"/>
  <c r="Q188" i="29"/>
  <c r="P188" i="29"/>
  <c r="O188" i="29"/>
  <c r="N188" i="29"/>
  <c r="M188" i="29"/>
  <c r="L188" i="29"/>
  <c r="K188" i="29"/>
  <c r="Y188" i="29" s="1"/>
  <c r="R187" i="29"/>
  <c r="Q187" i="29"/>
  <c r="P187" i="29"/>
  <c r="O187" i="29"/>
  <c r="N187" i="29"/>
  <c r="M187" i="29"/>
  <c r="L187" i="29"/>
  <c r="K187" i="29"/>
  <c r="R186" i="29"/>
  <c r="Q186" i="29"/>
  <c r="P186" i="29"/>
  <c r="O186" i="29"/>
  <c r="N186" i="29"/>
  <c r="M186" i="29"/>
  <c r="L186" i="29"/>
  <c r="K186" i="29"/>
  <c r="R185" i="29"/>
  <c r="Q185" i="29"/>
  <c r="P185" i="29"/>
  <c r="O185" i="29"/>
  <c r="N185" i="29"/>
  <c r="M185" i="29"/>
  <c r="L185" i="29"/>
  <c r="K185" i="29"/>
  <c r="R184" i="29"/>
  <c r="Q184" i="29"/>
  <c r="P184" i="29"/>
  <c r="O184" i="29"/>
  <c r="N184" i="29"/>
  <c r="M184" i="29"/>
  <c r="L184" i="29"/>
  <c r="K184" i="29"/>
  <c r="Z184" i="29" s="1"/>
  <c r="B184" i="29" s="1"/>
  <c r="R183" i="29"/>
  <c r="Q183" i="29"/>
  <c r="P183" i="29"/>
  <c r="O183" i="29"/>
  <c r="N183" i="29"/>
  <c r="M183" i="29"/>
  <c r="L183" i="29"/>
  <c r="K183" i="29"/>
  <c r="R182" i="29"/>
  <c r="Q182" i="29"/>
  <c r="P182" i="29"/>
  <c r="O182" i="29"/>
  <c r="N182" i="29"/>
  <c r="M182" i="29"/>
  <c r="L182" i="29"/>
  <c r="K182" i="29"/>
  <c r="R181" i="29"/>
  <c r="Q181" i="29"/>
  <c r="P181" i="29"/>
  <c r="O181" i="29"/>
  <c r="N181" i="29"/>
  <c r="M181" i="29"/>
  <c r="L181" i="29"/>
  <c r="K181" i="29"/>
  <c r="Y181" i="29" s="1"/>
  <c r="R180" i="29"/>
  <c r="Q180" i="29"/>
  <c r="P180" i="29"/>
  <c r="O180" i="29"/>
  <c r="N180" i="29"/>
  <c r="M180" i="29"/>
  <c r="L180" i="29"/>
  <c r="K180" i="29"/>
  <c r="V180" i="29" s="1"/>
  <c r="R179" i="29"/>
  <c r="Q179" i="29"/>
  <c r="P179" i="29"/>
  <c r="O179" i="29"/>
  <c r="N179" i="29"/>
  <c r="M179" i="29"/>
  <c r="L179" i="29"/>
  <c r="K179" i="29"/>
  <c r="R178" i="29"/>
  <c r="Q178" i="29"/>
  <c r="P178" i="29"/>
  <c r="O178" i="29"/>
  <c r="N178" i="29"/>
  <c r="M178" i="29"/>
  <c r="L178" i="29"/>
  <c r="K178" i="29"/>
  <c r="R177" i="29"/>
  <c r="Q177" i="29"/>
  <c r="P177" i="29"/>
  <c r="O177" i="29"/>
  <c r="N177" i="29"/>
  <c r="M177" i="29"/>
  <c r="L177" i="29"/>
  <c r="K177" i="29"/>
  <c r="R176" i="29"/>
  <c r="Q176" i="29"/>
  <c r="P176" i="29"/>
  <c r="O176" i="29"/>
  <c r="N176" i="29"/>
  <c r="M176" i="29"/>
  <c r="L176" i="29"/>
  <c r="K176" i="29"/>
  <c r="Y176" i="29" s="1"/>
  <c r="R175" i="29"/>
  <c r="Q175" i="29"/>
  <c r="P175" i="29"/>
  <c r="O175" i="29"/>
  <c r="N175" i="29"/>
  <c r="M175" i="29"/>
  <c r="L175" i="29"/>
  <c r="X175" i="29" s="1"/>
  <c r="K175" i="29"/>
  <c r="Z175" i="29"/>
  <c r="R174" i="29"/>
  <c r="Q174" i="29"/>
  <c r="P174" i="29"/>
  <c r="O174" i="29"/>
  <c r="N174" i="29"/>
  <c r="M174" i="29"/>
  <c r="L174" i="29"/>
  <c r="K174" i="29"/>
  <c r="X174" i="29" s="1"/>
  <c r="R173" i="29"/>
  <c r="Q173" i="29"/>
  <c r="P173" i="29"/>
  <c r="O173" i="29"/>
  <c r="N173" i="29"/>
  <c r="M173" i="29"/>
  <c r="L173" i="29"/>
  <c r="K173" i="29"/>
  <c r="R172" i="29"/>
  <c r="Q172" i="29"/>
  <c r="P172" i="29"/>
  <c r="O172" i="29"/>
  <c r="N172" i="29"/>
  <c r="M172" i="29"/>
  <c r="L172" i="29"/>
  <c r="K172" i="29"/>
  <c r="R171" i="29"/>
  <c r="Q171" i="29"/>
  <c r="P171" i="29"/>
  <c r="O171" i="29"/>
  <c r="N171" i="29"/>
  <c r="M171" i="29"/>
  <c r="L171" i="29"/>
  <c r="K171" i="29"/>
  <c r="R170" i="29"/>
  <c r="Q170" i="29"/>
  <c r="P170" i="29"/>
  <c r="O170" i="29"/>
  <c r="N170" i="29"/>
  <c r="M170" i="29"/>
  <c r="L170" i="29"/>
  <c r="K170" i="29"/>
  <c r="R169" i="29"/>
  <c r="Q169" i="29"/>
  <c r="P169" i="29"/>
  <c r="O169" i="29"/>
  <c r="N169" i="29"/>
  <c r="M169" i="29"/>
  <c r="L169" i="29"/>
  <c r="K169" i="29"/>
  <c r="U169" i="29" s="1"/>
  <c r="R168" i="29"/>
  <c r="Q168" i="29"/>
  <c r="P168" i="29"/>
  <c r="O168" i="29"/>
  <c r="N168" i="29"/>
  <c r="M168" i="29"/>
  <c r="L168" i="29"/>
  <c r="K168" i="29"/>
  <c r="Z168" i="29" s="1"/>
  <c r="R167" i="29"/>
  <c r="Q167" i="29"/>
  <c r="P167" i="29"/>
  <c r="O167" i="29"/>
  <c r="N167" i="29"/>
  <c r="M167" i="29"/>
  <c r="L167" i="29"/>
  <c r="K167" i="29"/>
  <c r="R166" i="29"/>
  <c r="Q166" i="29"/>
  <c r="P166" i="29"/>
  <c r="O166" i="29"/>
  <c r="N166" i="29"/>
  <c r="M166" i="29"/>
  <c r="L166" i="29"/>
  <c r="K166" i="29"/>
  <c r="R165" i="29"/>
  <c r="Q165" i="29"/>
  <c r="P165" i="29"/>
  <c r="O165" i="29"/>
  <c r="N165" i="29"/>
  <c r="M165" i="29"/>
  <c r="L165" i="29"/>
  <c r="K165" i="29"/>
  <c r="Y165" i="29" s="1"/>
  <c r="R164" i="29"/>
  <c r="Q164" i="29"/>
  <c r="P164" i="29"/>
  <c r="O164" i="29"/>
  <c r="N164" i="29"/>
  <c r="M164" i="29"/>
  <c r="L164" i="29"/>
  <c r="K164" i="29"/>
  <c r="R163" i="29"/>
  <c r="Q163" i="29"/>
  <c r="P163" i="29"/>
  <c r="O163" i="29"/>
  <c r="N163" i="29"/>
  <c r="M163" i="29"/>
  <c r="L163" i="29"/>
  <c r="K163" i="29"/>
  <c r="Z163" i="29" s="1"/>
  <c r="R162" i="29"/>
  <c r="Q162" i="29"/>
  <c r="P162" i="29"/>
  <c r="O162" i="29"/>
  <c r="N162" i="29"/>
  <c r="M162" i="29"/>
  <c r="L162" i="29"/>
  <c r="K162" i="29"/>
  <c r="R161" i="29"/>
  <c r="Q161" i="29"/>
  <c r="P161" i="29"/>
  <c r="O161" i="29"/>
  <c r="N161" i="29"/>
  <c r="M161" i="29"/>
  <c r="L161" i="29"/>
  <c r="K161" i="29"/>
  <c r="R160" i="29"/>
  <c r="Q160" i="29"/>
  <c r="P160" i="29"/>
  <c r="O160" i="29"/>
  <c r="N160" i="29"/>
  <c r="M160" i="29"/>
  <c r="L160" i="29"/>
  <c r="K160" i="29"/>
  <c r="Y160" i="29"/>
  <c r="R159" i="29"/>
  <c r="Q159" i="29"/>
  <c r="P159" i="29"/>
  <c r="O159" i="29"/>
  <c r="N159" i="29"/>
  <c r="M159" i="29"/>
  <c r="L159" i="29"/>
  <c r="K159" i="29"/>
  <c r="X159" i="29" s="1"/>
  <c r="R158" i="29"/>
  <c r="Q158" i="29"/>
  <c r="P158" i="29"/>
  <c r="O158" i="29"/>
  <c r="N158" i="29"/>
  <c r="M158" i="29"/>
  <c r="L158" i="29"/>
  <c r="K158" i="29"/>
  <c r="X158" i="29" s="1"/>
  <c r="R157" i="29"/>
  <c r="Q157" i="29"/>
  <c r="P157" i="29"/>
  <c r="O157" i="29"/>
  <c r="N157" i="29"/>
  <c r="M157" i="29"/>
  <c r="L157" i="29"/>
  <c r="U157" i="29"/>
  <c r="K157" i="29"/>
  <c r="R156" i="29"/>
  <c r="Q156" i="29"/>
  <c r="P156" i="29"/>
  <c r="O156" i="29"/>
  <c r="N156" i="29"/>
  <c r="M156" i="29"/>
  <c r="L156" i="29"/>
  <c r="K156" i="29"/>
  <c r="Y156" i="29"/>
  <c r="R155" i="29"/>
  <c r="Q155" i="29"/>
  <c r="P155" i="29"/>
  <c r="O155" i="29"/>
  <c r="N155" i="29"/>
  <c r="M155" i="29"/>
  <c r="L155" i="29"/>
  <c r="K155" i="29"/>
  <c r="AA155" i="29" s="1"/>
  <c r="R154" i="29"/>
  <c r="Q154" i="29"/>
  <c r="P154" i="29"/>
  <c r="O154" i="29"/>
  <c r="N154" i="29"/>
  <c r="M154" i="29"/>
  <c r="L154" i="29"/>
  <c r="K154" i="29"/>
  <c r="R153" i="29"/>
  <c r="Q153" i="29"/>
  <c r="P153" i="29"/>
  <c r="O153" i="29"/>
  <c r="N153" i="29"/>
  <c r="M153" i="29"/>
  <c r="L153" i="29"/>
  <c r="Y153" i="29" s="1"/>
  <c r="K153" i="29"/>
  <c r="X153" i="29"/>
  <c r="R152" i="29"/>
  <c r="Q152" i="29"/>
  <c r="P152" i="29"/>
  <c r="O152" i="29"/>
  <c r="N152" i="29"/>
  <c r="M152" i="29"/>
  <c r="L152" i="29"/>
  <c r="K152" i="29"/>
  <c r="Z152" i="29" s="1"/>
  <c r="B152" i="29" s="1"/>
  <c r="R151" i="29"/>
  <c r="Q151" i="29"/>
  <c r="P151" i="29"/>
  <c r="O151" i="29"/>
  <c r="N151" i="29"/>
  <c r="M151" i="29"/>
  <c r="L151" i="29"/>
  <c r="K151" i="29"/>
  <c r="R150" i="29"/>
  <c r="Q150" i="29"/>
  <c r="P150" i="29"/>
  <c r="O150" i="29"/>
  <c r="N150" i="29"/>
  <c r="M150" i="29"/>
  <c r="L150" i="29"/>
  <c r="K150" i="29"/>
  <c r="X150" i="29"/>
  <c r="R149" i="29"/>
  <c r="Q149" i="29"/>
  <c r="P149" i="29"/>
  <c r="O149" i="29"/>
  <c r="N149" i="29"/>
  <c r="M149" i="29"/>
  <c r="L149" i="29"/>
  <c r="Y149" i="29"/>
  <c r="K149" i="29"/>
  <c r="R148" i="29"/>
  <c r="Q148" i="29"/>
  <c r="P148" i="29"/>
  <c r="O148" i="29"/>
  <c r="N148" i="29"/>
  <c r="M148" i="29"/>
  <c r="L148" i="29"/>
  <c r="K148" i="29"/>
  <c r="R147" i="29"/>
  <c r="Q147" i="29"/>
  <c r="P147" i="29"/>
  <c r="O147" i="29"/>
  <c r="N147" i="29"/>
  <c r="M147" i="29"/>
  <c r="L147" i="29"/>
  <c r="K147" i="29"/>
  <c r="R146" i="29"/>
  <c r="Q146" i="29"/>
  <c r="P146" i="29"/>
  <c r="O146" i="29"/>
  <c r="N146" i="29"/>
  <c r="M146" i="29"/>
  <c r="L146" i="29"/>
  <c r="K146" i="29"/>
  <c r="X146" i="29" s="1"/>
  <c r="B146" i="29" s="1"/>
  <c r="R145" i="29"/>
  <c r="Q145" i="29"/>
  <c r="P145" i="29"/>
  <c r="O145" i="29"/>
  <c r="N145" i="29"/>
  <c r="M145" i="29"/>
  <c r="L145" i="29"/>
  <c r="K145" i="29"/>
  <c r="R144" i="29"/>
  <c r="Q144" i="29"/>
  <c r="P144" i="29"/>
  <c r="O144" i="29"/>
  <c r="N144" i="29"/>
  <c r="M144" i="29"/>
  <c r="L144" i="29"/>
  <c r="K144" i="29"/>
  <c r="R143" i="29"/>
  <c r="Q143" i="29"/>
  <c r="P143" i="29"/>
  <c r="O143" i="29"/>
  <c r="N143" i="29"/>
  <c r="M143" i="29"/>
  <c r="L143" i="29"/>
  <c r="K143" i="29"/>
  <c r="R142" i="29"/>
  <c r="Q142" i="29"/>
  <c r="P142" i="29"/>
  <c r="O142" i="29"/>
  <c r="N142" i="29"/>
  <c r="M142" i="29"/>
  <c r="L142" i="29"/>
  <c r="K142" i="29"/>
  <c r="X142" i="29" s="1"/>
  <c r="B142" i="29" s="1"/>
  <c r="R141" i="29"/>
  <c r="Q141" i="29"/>
  <c r="P141" i="29"/>
  <c r="O141" i="29"/>
  <c r="N141" i="29"/>
  <c r="M141" i="29"/>
  <c r="L141" i="29"/>
  <c r="K141" i="29"/>
  <c r="R140" i="29"/>
  <c r="Q140" i="29"/>
  <c r="P140" i="29"/>
  <c r="O140" i="29"/>
  <c r="N140" i="29"/>
  <c r="M140" i="29"/>
  <c r="L140" i="29"/>
  <c r="K140" i="29"/>
  <c r="Y140" i="29" s="1"/>
  <c r="R139" i="29"/>
  <c r="Q139" i="29"/>
  <c r="P139" i="29"/>
  <c r="O139" i="29"/>
  <c r="N139" i="29"/>
  <c r="M139" i="29"/>
  <c r="L139" i="29"/>
  <c r="K139" i="29"/>
  <c r="AA139" i="29" s="1"/>
  <c r="R138" i="29"/>
  <c r="Q138" i="29"/>
  <c r="P138" i="29"/>
  <c r="O138" i="29"/>
  <c r="N138" i="29"/>
  <c r="M138" i="29"/>
  <c r="L138" i="29"/>
  <c r="K138" i="29"/>
  <c r="R137" i="29"/>
  <c r="Q137" i="29"/>
  <c r="P137" i="29"/>
  <c r="O137" i="29"/>
  <c r="N137" i="29"/>
  <c r="M137" i="29"/>
  <c r="L137" i="29"/>
  <c r="K137" i="29"/>
  <c r="U137" i="29" s="1"/>
  <c r="R136" i="29"/>
  <c r="Q136" i="29"/>
  <c r="P136" i="29"/>
  <c r="O136" i="29"/>
  <c r="N136" i="29"/>
  <c r="M136" i="29"/>
  <c r="L136" i="29"/>
  <c r="K136" i="29"/>
  <c r="R135" i="29"/>
  <c r="Q135" i="29"/>
  <c r="P135" i="29"/>
  <c r="O135" i="29"/>
  <c r="N135" i="29"/>
  <c r="M135" i="29"/>
  <c r="L135" i="29"/>
  <c r="K135" i="29"/>
  <c r="X135" i="29" s="1"/>
  <c r="R134" i="29"/>
  <c r="Q134" i="29"/>
  <c r="P134" i="29"/>
  <c r="O134" i="29"/>
  <c r="N134" i="29"/>
  <c r="M134" i="29"/>
  <c r="L134" i="29"/>
  <c r="K134" i="29"/>
  <c r="X134" i="29" s="1"/>
  <c r="R133" i="29"/>
  <c r="Q133" i="29"/>
  <c r="P133" i="29"/>
  <c r="O133" i="29"/>
  <c r="N133" i="29"/>
  <c r="M133" i="29"/>
  <c r="L133" i="29"/>
  <c r="K133" i="29"/>
  <c r="R132" i="29"/>
  <c r="Q132" i="29"/>
  <c r="P132" i="29"/>
  <c r="O132" i="29"/>
  <c r="N132" i="29"/>
  <c r="M132" i="29"/>
  <c r="L132" i="29"/>
  <c r="K132" i="29"/>
  <c r="R131" i="29"/>
  <c r="Q131" i="29"/>
  <c r="P131" i="29"/>
  <c r="O131" i="29"/>
  <c r="N131" i="29"/>
  <c r="M131" i="29"/>
  <c r="L131" i="29"/>
  <c r="K131" i="29"/>
  <c r="R130" i="29"/>
  <c r="Q130" i="29"/>
  <c r="P130" i="29"/>
  <c r="O130" i="29"/>
  <c r="N130" i="29"/>
  <c r="M130" i="29"/>
  <c r="L130" i="29"/>
  <c r="K130" i="29"/>
  <c r="X130" i="29" s="1"/>
  <c r="R129" i="29"/>
  <c r="Q129" i="29"/>
  <c r="P129" i="29"/>
  <c r="O129" i="29"/>
  <c r="N129" i="29"/>
  <c r="M129" i="29"/>
  <c r="L129" i="29"/>
  <c r="K129" i="29"/>
  <c r="R128" i="29"/>
  <c r="Q128" i="29"/>
  <c r="P128" i="29"/>
  <c r="O128" i="29"/>
  <c r="N128" i="29"/>
  <c r="M128" i="29"/>
  <c r="L128" i="29"/>
  <c r="K128" i="29"/>
  <c r="R127" i="29"/>
  <c r="Q127" i="29"/>
  <c r="P127" i="29"/>
  <c r="O127" i="29"/>
  <c r="N127" i="29"/>
  <c r="M127" i="29"/>
  <c r="L127" i="29"/>
  <c r="K127" i="29"/>
  <c r="R126" i="29"/>
  <c r="Q126" i="29"/>
  <c r="P126" i="29"/>
  <c r="O126" i="29"/>
  <c r="N126" i="29"/>
  <c r="M126" i="29"/>
  <c r="L126" i="29"/>
  <c r="K126" i="29"/>
  <c r="X126" i="29"/>
  <c r="R125" i="29"/>
  <c r="Q125" i="29"/>
  <c r="P125" i="29"/>
  <c r="O125" i="29"/>
  <c r="N125" i="29"/>
  <c r="M125" i="29"/>
  <c r="L125" i="29"/>
  <c r="K125" i="29"/>
  <c r="X125" i="29" s="1"/>
  <c r="R124" i="29"/>
  <c r="Q124" i="29"/>
  <c r="P124" i="29"/>
  <c r="O124" i="29"/>
  <c r="N124" i="29"/>
  <c r="M124" i="29"/>
  <c r="L124" i="29"/>
  <c r="K124" i="29"/>
  <c r="Y124" i="29" s="1"/>
  <c r="R123" i="29"/>
  <c r="Q123" i="29"/>
  <c r="P123" i="29"/>
  <c r="O123" i="29"/>
  <c r="N123" i="29"/>
  <c r="M123" i="29"/>
  <c r="L123" i="29"/>
  <c r="K123" i="29"/>
  <c r="AA123" i="29" s="1"/>
  <c r="R122" i="29"/>
  <c r="Q122" i="29"/>
  <c r="P122" i="29"/>
  <c r="O122" i="29"/>
  <c r="N122" i="29"/>
  <c r="M122" i="29"/>
  <c r="L122" i="29"/>
  <c r="K122" i="29"/>
  <c r="R121" i="29"/>
  <c r="Q121" i="29"/>
  <c r="P121" i="29"/>
  <c r="O121" i="29"/>
  <c r="N121" i="29"/>
  <c r="M121" i="29"/>
  <c r="L121" i="29"/>
  <c r="K121" i="29"/>
  <c r="U121" i="29" s="1"/>
  <c r="R120" i="29"/>
  <c r="Q120" i="29"/>
  <c r="P120" i="29"/>
  <c r="O120" i="29"/>
  <c r="N120" i="29"/>
  <c r="M120" i="29"/>
  <c r="L120" i="29"/>
  <c r="K120" i="29"/>
  <c r="R119" i="29"/>
  <c r="Q119" i="29"/>
  <c r="P119" i="29"/>
  <c r="O119" i="29"/>
  <c r="N119" i="29"/>
  <c r="M119" i="29"/>
  <c r="L119" i="29"/>
  <c r="K119" i="29"/>
  <c r="X119" i="29" s="1"/>
  <c r="R118" i="29"/>
  <c r="Q118" i="29"/>
  <c r="P118" i="29"/>
  <c r="O118" i="29"/>
  <c r="N118" i="29"/>
  <c r="M118" i="29"/>
  <c r="L118" i="29"/>
  <c r="K118" i="29"/>
  <c r="X118" i="29" s="1"/>
  <c r="R117" i="29"/>
  <c r="Q117" i="29"/>
  <c r="P117" i="29"/>
  <c r="O117" i="29"/>
  <c r="N117" i="29"/>
  <c r="M117" i="29"/>
  <c r="L117" i="29"/>
  <c r="U117" i="29"/>
  <c r="K117" i="29"/>
  <c r="R116" i="29"/>
  <c r="Q116" i="29"/>
  <c r="P116" i="29"/>
  <c r="O116" i="29"/>
  <c r="N116" i="29"/>
  <c r="M116" i="29"/>
  <c r="L116" i="29"/>
  <c r="K116" i="29"/>
  <c r="X116" i="29" s="1"/>
  <c r="R115" i="29"/>
  <c r="Q115" i="29"/>
  <c r="P115" i="29"/>
  <c r="O115" i="29"/>
  <c r="N115" i="29"/>
  <c r="M115" i="29"/>
  <c r="L115" i="29"/>
  <c r="K115" i="29"/>
  <c r="U115" i="29" s="1"/>
  <c r="R114" i="29"/>
  <c r="Q114" i="29"/>
  <c r="P114" i="29"/>
  <c r="O114" i="29"/>
  <c r="N114" i="29"/>
  <c r="M114" i="29"/>
  <c r="L114" i="29"/>
  <c r="K114" i="29"/>
  <c r="V114" i="29" s="1"/>
  <c r="R113" i="29"/>
  <c r="Q113" i="29"/>
  <c r="P113" i="29"/>
  <c r="O113" i="29"/>
  <c r="N113" i="29"/>
  <c r="M113" i="29"/>
  <c r="L113" i="29"/>
  <c r="Y113" i="29" s="1"/>
  <c r="K113" i="29"/>
  <c r="R112" i="29"/>
  <c r="Q112" i="29"/>
  <c r="P112" i="29"/>
  <c r="O112" i="29"/>
  <c r="N112" i="29"/>
  <c r="M112" i="29"/>
  <c r="L112" i="29"/>
  <c r="K112" i="29"/>
  <c r="R111" i="29"/>
  <c r="Q111" i="29"/>
  <c r="P111" i="29"/>
  <c r="O111" i="29"/>
  <c r="N111" i="29"/>
  <c r="M111" i="29"/>
  <c r="L111" i="29"/>
  <c r="K111" i="29"/>
  <c r="AA111" i="29" s="1"/>
  <c r="Y111" i="29"/>
  <c r="R110" i="29"/>
  <c r="Q110" i="29"/>
  <c r="P110" i="29"/>
  <c r="O110" i="29"/>
  <c r="N110" i="29"/>
  <c r="M110" i="29"/>
  <c r="L110" i="29"/>
  <c r="K110" i="29"/>
  <c r="R109" i="29"/>
  <c r="Q109" i="29"/>
  <c r="P109" i="29"/>
  <c r="O109" i="29"/>
  <c r="N109" i="29"/>
  <c r="M109" i="29"/>
  <c r="L109" i="29"/>
  <c r="K109" i="29"/>
  <c r="R108" i="29"/>
  <c r="Q108" i="29"/>
  <c r="P108" i="29"/>
  <c r="O108" i="29"/>
  <c r="N108" i="29"/>
  <c r="M108" i="29"/>
  <c r="L108" i="29"/>
  <c r="K108" i="29"/>
  <c r="X108" i="29" s="1"/>
  <c r="R107" i="29"/>
  <c r="Q107" i="29"/>
  <c r="P107" i="29"/>
  <c r="O107" i="29"/>
  <c r="N107" i="29"/>
  <c r="M107" i="29"/>
  <c r="L107" i="29"/>
  <c r="K107" i="29"/>
  <c r="U107" i="29" s="1"/>
  <c r="R106" i="29"/>
  <c r="Q106" i="29"/>
  <c r="P106" i="29"/>
  <c r="O106" i="29"/>
  <c r="N106" i="29"/>
  <c r="M106" i="29"/>
  <c r="L106" i="29"/>
  <c r="K106" i="29"/>
  <c r="Y106" i="29" s="1"/>
  <c r="R105" i="29"/>
  <c r="Q105" i="29"/>
  <c r="P105" i="29"/>
  <c r="O105" i="29"/>
  <c r="N105" i="29"/>
  <c r="M105" i="29"/>
  <c r="L105" i="29"/>
  <c r="W105" i="29"/>
  <c r="K105" i="29"/>
  <c r="R104" i="29"/>
  <c r="Q104" i="29"/>
  <c r="P104" i="29"/>
  <c r="O104" i="29"/>
  <c r="N104" i="29"/>
  <c r="M104" i="29"/>
  <c r="L104" i="29"/>
  <c r="K104" i="29"/>
  <c r="U104" i="29"/>
  <c r="R103" i="29"/>
  <c r="Q103" i="29"/>
  <c r="P103" i="29"/>
  <c r="O103" i="29"/>
  <c r="N103" i="29"/>
  <c r="M103" i="29"/>
  <c r="L103" i="29"/>
  <c r="Y103" i="29" s="1"/>
  <c r="K103" i="29"/>
  <c r="R102" i="29"/>
  <c r="Q102" i="29"/>
  <c r="P102" i="29"/>
  <c r="O102" i="29"/>
  <c r="N102" i="29"/>
  <c r="M102" i="29"/>
  <c r="L102" i="29"/>
  <c r="K102" i="29"/>
  <c r="R101" i="29"/>
  <c r="Q101" i="29"/>
  <c r="P101" i="29"/>
  <c r="O101" i="29"/>
  <c r="N101" i="29"/>
  <c r="M101" i="29"/>
  <c r="L101" i="29"/>
  <c r="K101" i="29"/>
  <c r="W101" i="29"/>
  <c r="R100" i="29"/>
  <c r="Q100" i="29"/>
  <c r="P100" i="29"/>
  <c r="O100" i="29"/>
  <c r="N100" i="29"/>
  <c r="M100" i="29"/>
  <c r="L100" i="29"/>
  <c r="K100" i="29"/>
  <c r="X100" i="29" s="1"/>
  <c r="R99" i="29"/>
  <c r="Q99" i="29"/>
  <c r="P99" i="29"/>
  <c r="O99" i="29"/>
  <c r="N99" i="29"/>
  <c r="M99" i="29"/>
  <c r="L99" i="29"/>
  <c r="K99" i="29"/>
  <c r="R98" i="29"/>
  <c r="Q98" i="29"/>
  <c r="P98" i="29"/>
  <c r="O98" i="29"/>
  <c r="N98" i="29"/>
  <c r="M98" i="29"/>
  <c r="L98" i="29"/>
  <c r="K98" i="29"/>
  <c r="X98" i="29"/>
  <c r="R97" i="29"/>
  <c r="Q97" i="29"/>
  <c r="P97" i="29"/>
  <c r="O97" i="29"/>
  <c r="N97" i="29"/>
  <c r="M97" i="29"/>
  <c r="L97" i="29"/>
  <c r="K97" i="29"/>
  <c r="R96" i="29"/>
  <c r="Q96" i="29"/>
  <c r="P96" i="29"/>
  <c r="O96" i="29"/>
  <c r="N96" i="29"/>
  <c r="M96" i="29"/>
  <c r="L96" i="29"/>
  <c r="K96" i="29"/>
  <c r="W96" i="29" s="1"/>
  <c r="AA96" i="29"/>
  <c r="R95" i="29"/>
  <c r="Q95" i="29"/>
  <c r="P95" i="29"/>
  <c r="O95" i="29"/>
  <c r="N95" i="29"/>
  <c r="M95" i="29"/>
  <c r="L95" i="29"/>
  <c r="K95" i="29"/>
  <c r="X95" i="29" s="1"/>
  <c r="R94" i="29"/>
  <c r="Q94" i="29"/>
  <c r="P94" i="29"/>
  <c r="O94" i="29"/>
  <c r="N94" i="29"/>
  <c r="M94" i="29"/>
  <c r="L94" i="29"/>
  <c r="K94" i="29"/>
  <c r="R93" i="29"/>
  <c r="Q93" i="29"/>
  <c r="P93" i="29"/>
  <c r="O93" i="29"/>
  <c r="N93" i="29"/>
  <c r="M93" i="29"/>
  <c r="L93" i="29"/>
  <c r="K93" i="29"/>
  <c r="R92" i="29"/>
  <c r="Q92" i="29"/>
  <c r="P92" i="29"/>
  <c r="O92" i="29"/>
  <c r="N92" i="29"/>
  <c r="M92" i="29"/>
  <c r="L92" i="29"/>
  <c r="K92" i="29"/>
  <c r="X92" i="29"/>
  <c r="R91" i="29"/>
  <c r="Q91" i="29"/>
  <c r="P91" i="29"/>
  <c r="O91" i="29"/>
  <c r="N91" i="29"/>
  <c r="M91" i="29"/>
  <c r="L91" i="29"/>
  <c r="K91" i="29"/>
  <c r="R90" i="29"/>
  <c r="Q90" i="29"/>
  <c r="P90" i="29"/>
  <c r="O90" i="29"/>
  <c r="N90" i="29"/>
  <c r="M90" i="29"/>
  <c r="L90" i="29"/>
  <c r="U90" i="29" s="1"/>
  <c r="K90" i="29"/>
  <c r="R89" i="29"/>
  <c r="Q89" i="29"/>
  <c r="P89" i="29"/>
  <c r="O89" i="29"/>
  <c r="N89" i="29"/>
  <c r="M89" i="29"/>
  <c r="L89" i="29"/>
  <c r="K89" i="29"/>
  <c r="R88" i="29"/>
  <c r="Q88" i="29"/>
  <c r="P88" i="29"/>
  <c r="O88" i="29"/>
  <c r="N88" i="29"/>
  <c r="M88" i="29"/>
  <c r="L88" i="29"/>
  <c r="K88" i="29"/>
  <c r="R87" i="29"/>
  <c r="Q87" i="29"/>
  <c r="P87" i="29"/>
  <c r="O87" i="29"/>
  <c r="N87" i="29"/>
  <c r="M87" i="29"/>
  <c r="L87" i="29"/>
  <c r="K87" i="29"/>
  <c r="R86" i="29"/>
  <c r="Q86" i="29"/>
  <c r="P86" i="29"/>
  <c r="O86" i="29"/>
  <c r="N86" i="29"/>
  <c r="M86" i="29"/>
  <c r="L86" i="29"/>
  <c r="K86" i="29"/>
  <c r="U86" i="29" s="1"/>
  <c r="B86" i="29" s="1"/>
  <c r="R85" i="29"/>
  <c r="Q85" i="29"/>
  <c r="P85" i="29"/>
  <c r="O85" i="29"/>
  <c r="N85" i="29"/>
  <c r="M85" i="29"/>
  <c r="L85" i="29"/>
  <c r="V85" i="29" s="1"/>
  <c r="K85" i="29"/>
  <c r="Z85" i="29" s="1"/>
  <c r="R84" i="29"/>
  <c r="Q84" i="29"/>
  <c r="P84" i="29"/>
  <c r="O84" i="29"/>
  <c r="N84" i="29"/>
  <c r="M84" i="29"/>
  <c r="L84" i="29"/>
  <c r="K84" i="29"/>
  <c r="R83" i="29"/>
  <c r="Q83" i="29"/>
  <c r="P83" i="29"/>
  <c r="O83" i="29"/>
  <c r="N83" i="29"/>
  <c r="M83" i="29"/>
  <c r="L83" i="29"/>
  <c r="K83" i="29"/>
  <c r="X83" i="29" s="1"/>
  <c r="R82" i="29"/>
  <c r="Q82" i="29"/>
  <c r="P82" i="29"/>
  <c r="O82" i="29"/>
  <c r="N82" i="29"/>
  <c r="M82" i="29"/>
  <c r="L82" i="29"/>
  <c r="K82" i="29"/>
  <c r="R81" i="29"/>
  <c r="Q81" i="29"/>
  <c r="P81" i="29"/>
  <c r="O81" i="29"/>
  <c r="N81" i="29"/>
  <c r="M81" i="29"/>
  <c r="L81" i="29"/>
  <c r="Z81" i="29"/>
  <c r="K81" i="29"/>
  <c r="R80" i="29"/>
  <c r="Q80" i="29"/>
  <c r="P80" i="29"/>
  <c r="O80" i="29"/>
  <c r="N80" i="29"/>
  <c r="M80" i="29"/>
  <c r="L80" i="29"/>
  <c r="K80" i="29"/>
  <c r="W80" i="29" s="1"/>
  <c r="R79" i="29"/>
  <c r="Q79" i="29"/>
  <c r="P79" i="29"/>
  <c r="O79" i="29"/>
  <c r="N79" i="29"/>
  <c r="M79" i="29"/>
  <c r="L79" i="29"/>
  <c r="X79" i="29"/>
  <c r="K79" i="29"/>
  <c r="R78" i="29"/>
  <c r="Q78" i="29"/>
  <c r="P78" i="29"/>
  <c r="O78" i="29"/>
  <c r="N78" i="29"/>
  <c r="M78" i="29"/>
  <c r="L78" i="29"/>
  <c r="K78" i="29"/>
  <c r="U78" i="29" s="1"/>
  <c r="R77" i="29"/>
  <c r="Q77" i="29"/>
  <c r="P77" i="29"/>
  <c r="O77" i="29"/>
  <c r="N77" i="29"/>
  <c r="M77" i="29"/>
  <c r="L77" i="29"/>
  <c r="K77" i="29"/>
  <c r="R76" i="29"/>
  <c r="Q76" i="29"/>
  <c r="P76" i="29"/>
  <c r="O76" i="29"/>
  <c r="N76" i="29"/>
  <c r="M76" i="29"/>
  <c r="L76" i="29"/>
  <c r="K76" i="29"/>
  <c r="X76" i="29" s="1"/>
  <c r="R75" i="29"/>
  <c r="Q75" i="29"/>
  <c r="P75" i="29"/>
  <c r="O75" i="29"/>
  <c r="N75" i="29"/>
  <c r="M75" i="29"/>
  <c r="L75" i="29"/>
  <c r="K75" i="29"/>
  <c r="R74" i="29"/>
  <c r="Q74" i="29"/>
  <c r="P74" i="29"/>
  <c r="O74" i="29"/>
  <c r="N74" i="29"/>
  <c r="M74" i="29"/>
  <c r="L74" i="29"/>
  <c r="K74" i="29"/>
  <c r="R73" i="29"/>
  <c r="Q73" i="29"/>
  <c r="P73" i="29"/>
  <c r="O73" i="29"/>
  <c r="N73" i="29"/>
  <c r="M73" i="29"/>
  <c r="L73" i="29"/>
  <c r="K73" i="29"/>
  <c r="Y73" i="29" s="1"/>
  <c r="R72" i="29"/>
  <c r="Q72" i="29"/>
  <c r="P72" i="29"/>
  <c r="O72" i="29"/>
  <c r="N72" i="29"/>
  <c r="M72" i="29"/>
  <c r="L72" i="29"/>
  <c r="K72" i="29"/>
  <c r="R71" i="29"/>
  <c r="Q71" i="29"/>
  <c r="P71" i="29"/>
  <c r="O71" i="29"/>
  <c r="N71" i="29"/>
  <c r="M71" i="29"/>
  <c r="L71" i="29"/>
  <c r="K71" i="29"/>
  <c r="R70" i="29"/>
  <c r="Q70" i="29"/>
  <c r="P70" i="29"/>
  <c r="O70" i="29"/>
  <c r="N70" i="29"/>
  <c r="M70" i="29"/>
  <c r="L70" i="29"/>
  <c r="K70" i="29"/>
  <c r="U70" i="29" s="1"/>
  <c r="B70" i="29" s="1"/>
  <c r="R69" i="29"/>
  <c r="Q69" i="29"/>
  <c r="P69" i="29"/>
  <c r="O69" i="29"/>
  <c r="N69" i="29"/>
  <c r="M69" i="29"/>
  <c r="L69" i="29"/>
  <c r="V69" i="29" s="1"/>
  <c r="K69" i="29"/>
  <c r="Z69" i="29" s="1"/>
  <c r="R68" i="29"/>
  <c r="Q68" i="29"/>
  <c r="P68" i="29"/>
  <c r="O68" i="29"/>
  <c r="N68" i="29"/>
  <c r="M68" i="29"/>
  <c r="L68" i="29"/>
  <c r="K68" i="29"/>
  <c r="R67" i="29"/>
  <c r="Q67" i="29"/>
  <c r="P67" i="29"/>
  <c r="O67" i="29"/>
  <c r="N67" i="29"/>
  <c r="M67" i="29"/>
  <c r="L67" i="29"/>
  <c r="K67" i="29"/>
  <c r="R66" i="29"/>
  <c r="Q66" i="29"/>
  <c r="P66" i="29"/>
  <c r="O66" i="29"/>
  <c r="N66" i="29"/>
  <c r="M66" i="29"/>
  <c r="L66" i="29"/>
  <c r="K66" i="29"/>
  <c r="R65" i="29"/>
  <c r="Q65" i="29"/>
  <c r="P65" i="29"/>
  <c r="O65" i="29"/>
  <c r="N65" i="29"/>
  <c r="M65" i="29"/>
  <c r="L65" i="29"/>
  <c r="K65" i="29"/>
  <c r="Z65" i="29" s="1"/>
  <c r="B65" i="29" s="1"/>
  <c r="R64" i="29"/>
  <c r="Q64" i="29"/>
  <c r="P64" i="29"/>
  <c r="O64" i="29"/>
  <c r="N64" i="29"/>
  <c r="M64" i="29"/>
  <c r="L64" i="29"/>
  <c r="K64" i="29"/>
  <c r="W64" i="29" s="1"/>
  <c r="R63" i="29"/>
  <c r="Q63" i="29"/>
  <c r="P63" i="29"/>
  <c r="O63" i="29"/>
  <c r="N63" i="29"/>
  <c r="M63" i="29"/>
  <c r="L63" i="29"/>
  <c r="K63" i="29"/>
  <c r="R62" i="29"/>
  <c r="Q62" i="29"/>
  <c r="P62" i="29"/>
  <c r="O62" i="29"/>
  <c r="N62" i="29"/>
  <c r="M62" i="29"/>
  <c r="L62" i="29"/>
  <c r="K62" i="29"/>
  <c r="R61" i="29"/>
  <c r="Q61" i="29"/>
  <c r="P61" i="29"/>
  <c r="O61" i="29"/>
  <c r="N61" i="29"/>
  <c r="M61" i="29"/>
  <c r="L61" i="29"/>
  <c r="K61" i="29"/>
  <c r="R60" i="29"/>
  <c r="Q60" i="29"/>
  <c r="P60" i="29"/>
  <c r="O60" i="29"/>
  <c r="N60" i="29"/>
  <c r="M60" i="29"/>
  <c r="L60" i="29"/>
  <c r="K60" i="29"/>
  <c r="W60" i="29" s="1"/>
  <c r="R59" i="29"/>
  <c r="Q59" i="29"/>
  <c r="P59" i="29"/>
  <c r="O59" i="29"/>
  <c r="N59" i="29"/>
  <c r="M59" i="29"/>
  <c r="L59" i="29"/>
  <c r="K59" i="29"/>
  <c r="R58" i="29"/>
  <c r="Q58" i="29"/>
  <c r="P58" i="29"/>
  <c r="O58" i="29"/>
  <c r="N58" i="29"/>
  <c r="M58" i="29"/>
  <c r="L58" i="29"/>
  <c r="K58" i="29"/>
  <c r="R57" i="29"/>
  <c r="Q57" i="29"/>
  <c r="P57" i="29"/>
  <c r="O57" i="29"/>
  <c r="N57" i="29"/>
  <c r="M57" i="29"/>
  <c r="L57" i="29"/>
  <c r="K57" i="29"/>
  <c r="Z57" i="29" s="1"/>
  <c r="R56" i="29"/>
  <c r="Q56" i="29"/>
  <c r="P56" i="29"/>
  <c r="O56" i="29"/>
  <c r="N56" i="29"/>
  <c r="M56" i="29"/>
  <c r="L56" i="29"/>
  <c r="K56" i="29"/>
  <c r="R55" i="29"/>
  <c r="Q55" i="29"/>
  <c r="P55" i="29"/>
  <c r="O55" i="29"/>
  <c r="N55" i="29"/>
  <c r="M55" i="29"/>
  <c r="L55" i="29"/>
  <c r="K55" i="29"/>
  <c r="R54" i="29"/>
  <c r="Q54" i="29"/>
  <c r="P54" i="29"/>
  <c r="O54" i="29"/>
  <c r="N54" i="29"/>
  <c r="M54" i="29"/>
  <c r="L54" i="29"/>
  <c r="K54" i="29"/>
  <c r="U54" i="29" s="1"/>
  <c r="B54" i="29" s="1"/>
  <c r="R53" i="29"/>
  <c r="Q53" i="29"/>
  <c r="P53" i="29"/>
  <c r="O53" i="29"/>
  <c r="N53" i="29"/>
  <c r="M53" i="29"/>
  <c r="L53" i="29"/>
  <c r="K53" i="29"/>
  <c r="Y53" i="29" s="1"/>
  <c r="R52" i="29"/>
  <c r="Q52" i="29"/>
  <c r="P52" i="29"/>
  <c r="O52" i="29"/>
  <c r="N52" i="29"/>
  <c r="M52" i="29"/>
  <c r="L52" i="29"/>
  <c r="K52" i="29"/>
  <c r="AA52" i="29"/>
  <c r="R51" i="29"/>
  <c r="Q51" i="29"/>
  <c r="P51" i="29"/>
  <c r="O51" i="29"/>
  <c r="N51" i="29"/>
  <c r="M51" i="29"/>
  <c r="L51" i="29"/>
  <c r="K51" i="29"/>
  <c r="X51" i="29" s="1"/>
  <c r="R50" i="29"/>
  <c r="Q50" i="29"/>
  <c r="P50" i="29"/>
  <c r="O50" i="29"/>
  <c r="N50" i="29"/>
  <c r="M50" i="29"/>
  <c r="L50" i="29"/>
  <c r="K50" i="29"/>
  <c r="X50" i="29"/>
  <c r="R49" i="29"/>
  <c r="Q49" i="29"/>
  <c r="P49" i="29"/>
  <c r="O49" i="29"/>
  <c r="N49" i="29"/>
  <c r="M49" i="29"/>
  <c r="L49" i="29"/>
  <c r="K49" i="29"/>
  <c r="Z49" i="29" s="1"/>
  <c r="B49" i="29" s="1"/>
  <c r="R48" i="29"/>
  <c r="Q48" i="29"/>
  <c r="P48" i="29"/>
  <c r="O48" i="29"/>
  <c r="N48" i="29"/>
  <c r="M48" i="29"/>
  <c r="L48" i="29"/>
  <c r="K48" i="29"/>
  <c r="R47" i="29"/>
  <c r="Q47" i="29"/>
  <c r="P47" i="29"/>
  <c r="O47" i="29"/>
  <c r="N47" i="29"/>
  <c r="M47" i="29"/>
  <c r="L47" i="29"/>
  <c r="K47" i="29"/>
  <c r="R46" i="29"/>
  <c r="Q46" i="29"/>
  <c r="P46" i="29"/>
  <c r="O46" i="29"/>
  <c r="N46" i="29"/>
  <c r="M46" i="29"/>
  <c r="L46" i="29"/>
  <c r="K46" i="29"/>
  <c r="R45" i="29"/>
  <c r="Q45" i="29"/>
  <c r="P45" i="29"/>
  <c r="O45" i="29"/>
  <c r="N45" i="29"/>
  <c r="M45" i="29"/>
  <c r="L45" i="29"/>
  <c r="K45" i="29"/>
  <c r="Z45" i="29" s="1"/>
  <c r="B45" i="29" s="1"/>
  <c r="R44" i="29"/>
  <c r="Q44" i="29"/>
  <c r="P44" i="29"/>
  <c r="O44" i="29"/>
  <c r="N44" i="29"/>
  <c r="M44" i="29"/>
  <c r="L44" i="29"/>
  <c r="K44" i="29"/>
  <c r="AA44" i="29" s="1"/>
  <c r="R43" i="29"/>
  <c r="Q43" i="29"/>
  <c r="P43" i="29"/>
  <c r="O43" i="29"/>
  <c r="N43" i="29"/>
  <c r="M43" i="29"/>
  <c r="L43" i="29"/>
  <c r="K43" i="29"/>
  <c r="X43" i="29" s="1"/>
  <c r="R42" i="29"/>
  <c r="Q42" i="29"/>
  <c r="P42" i="29"/>
  <c r="O42" i="29"/>
  <c r="N42" i="29"/>
  <c r="M42" i="29"/>
  <c r="L42" i="29"/>
  <c r="K42" i="29"/>
  <c r="R41" i="29"/>
  <c r="Q41" i="29"/>
  <c r="P41" i="29"/>
  <c r="O41" i="29"/>
  <c r="N41" i="29"/>
  <c r="M41" i="29"/>
  <c r="L41" i="29"/>
  <c r="K41" i="29"/>
  <c r="Z41" i="29" s="1"/>
  <c r="R40" i="29"/>
  <c r="Q40" i="29"/>
  <c r="P40" i="29"/>
  <c r="O40" i="29"/>
  <c r="N40" i="29"/>
  <c r="M40" i="29"/>
  <c r="L40" i="29"/>
  <c r="K40" i="29"/>
  <c r="R39" i="29"/>
  <c r="Q39" i="29"/>
  <c r="P39" i="29"/>
  <c r="O39" i="29"/>
  <c r="N39" i="29"/>
  <c r="M39" i="29"/>
  <c r="L39" i="29"/>
  <c r="K39" i="29"/>
  <c r="R38" i="29"/>
  <c r="Q38" i="29"/>
  <c r="P38" i="29"/>
  <c r="O38" i="29"/>
  <c r="N38" i="29"/>
  <c r="M38" i="29"/>
  <c r="L38" i="29"/>
  <c r="K38" i="29"/>
  <c r="U38" i="29" s="1"/>
  <c r="B38" i="29" s="1"/>
  <c r="R37" i="29"/>
  <c r="Q37" i="29"/>
  <c r="P37" i="29"/>
  <c r="O37" i="29"/>
  <c r="N37" i="29"/>
  <c r="M37" i="29"/>
  <c r="L37" i="29"/>
  <c r="K37" i="29"/>
  <c r="V37" i="29" s="1"/>
  <c r="R36" i="29"/>
  <c r="Q36" i="29"/>
  <c r="P36" i="29"/>
  <c r="O36" i="29"/>
  <c r="N36" i="29"/>
  <c r="M36" i="29"/>
  <c r="L36" i="29"/>
  <c r="K36" i="29"/>
  <c r="R35" i="29"/>
  <c r="Q35" i="29"/>
  <c r="P35" i="29"/>
  <c r="O35" i="29"/>
  <c r="N35" i="29"/>
  <c r="M35" i="29"/>
  <c r="L35" i="29"/>
  <c r="K35" i="29"/>
  <c r="R34" i="29"/>
  <c r="Q34" i="29"/>
  <c r="P34" i="29"/>
  <c r="O34" i="29"/>
  <c r="N34" i="29"/>
  <c r="M34" i="29"/>
  <c r="L34" i="29"/>
  <c r="K34" i="29"/>
  <c r="X34" i="29" s="1"/>
  <c r="R33" i="29"/>
  <c r="Q33" i="29"/>
  <c r="P33" i="29"/>
  <c r="O33" i="29"/>
  <c r="N33" i="29"/>
  <c r="M33" i="29"/>
  <c r="L33" i="29"/>
  <c r="K33" i="29"/>
  <c r="Z33" i="29"/>
  <c r="R32" i="29"/>
  <c r="Q32" i="29"/>
  <c r="P32" i="29"/>
  <c r="O32" i="29"/>
  <c r="N32" i="29"/>
  <c r="M32" i="29"/>
  <c r="L32" i="29"/>
  <c r="K32" i="29"/>
  <c r="R31" i="29"/>
  <c r="Q31" i="29"/>
  <c r="P31" i="29"/>
  <c r="O31" i="29"/>
  <c r="N31" i="29"/>
  <c r="M31" i="29"/>
  <c r="L31" i="29"/>
  <c r="K31" i="29"/>
  <c r="X31" i="29" s="1"/>
  <c r="R30" i="29"/>
  <c r="Q30" i="29"/>
  <c r="P30" i="29"/>
  <c r="O30" i="29"/>
  <c r="N30" i="29"/>
  <c r="M30" i="29"/>
  <c r="L30" i="29"/>
  <c r="K30" i="29"/>
  <c r="R29" i="29"/>
  <c r="Q29" i="29"/>
  <c r="P29" i="29"/>
  <c r="O29" i="29"/>
  <c r="N29" i="29"/>
  <c r="M29" i="29"/>
  <c r="L29" i="29"/>
  <c r="Z29" i="29"/>
  <c r="K29" i="29"/>
  <c r="R28" i="29"/>
  <c r="Q28" i="29"/>
  <c r="P28" i="29"/>
  <c r="O28" i="29"/>
  <c r="N28" i="29"/>
  <c r="M28" i="29"/>
  <c r="L28" i="29"/>
  <c r="AA28" i="29" s="1"/>
  <c r="K28" i="29"/>
  <c r="W28" i="29" s="1"/>
  <c r="Z28" i="29"/>
  <c r="R27" i="29"/>
  <c r="Q27" i="29"/>
  <c r="P27" i="29"/>
  <c r="O27" i="29"/>
  <c r="N27" i="29"/>
  <c r="M27" i="29"/>
  <c r="L27" i="29"/>
  <c r="K27" i="29"/>
  <c r="R26" i="29"/>
  <c r="Q26" i="29"/>
  <c r="P26" i="29"/>
  <c r="O26" i="29"/>
  <c r="N26" i="29"/>
  <c r="M26" i="29"/>
  <c r="L26" i="29"/>
  <c r="K26" i="29"/>
  <c r="U26" i="29" s="1"/>
  <c r="R25" i="29"/>
  <c r="Q25" i="29"/>
  <c r="P25" i="29"/>
  <c r="O25" i="29"/>
  <c r="N25" i="29"/>
  <c r="M25" i="29"/>
  <c r="Z25" i="29"/>
  <c r="L25" i="29"/>
  <c r="Y25" i="29"/>
  <c r="K25" i="29"/>
  <c r="R24" i="29"/>
  <c r="Q24" i="29"/>
  <c r="P24" i="29"/>
  <c r="O24" i="29"/>
  <c r="N24" i="29"/>
  <c r="M24" i="29"/>
  <c r="L24" i="29"/>
  <c r="K24" i="29"/>
  <c r="T24" i="29" s="1"/>
  <c r="R23" i="29"/>
  <c r="Q23" i="29"/>
  <c r="P23" i="29"/>
  <c r="O23" i="29"/>
  <c r="N23" i="29"/>
  <c r="M23" i="29"/>
  <c r="L23" i="29"/>
  <c r="K23" i="29"/>
  <c r="R22" i="29"/>
  <c r="Q22" i="29"/>
  <c r="P22" i="29"/>
  <c r="O22" i="29"/>
  <c r="N22" i="29"/>
  <c r="M22" i="29"/>
  <c r="L22" i="29"/>
  <c r="K22" i="29"/>
  <c r="U22" i="29" s="1"/>
  <c r="R21" i="29"/>
  <c r="Q21" i="29"/>
  <c r="P21" i="29"/>
  <c r="O21" i="29"/>
  <c r="N21" i="29"/>
  <c r="M21" i="29"/>
  <c r="L21" i="29"/>
  <c r="K21" i="29"/>
  <c r="V21" i="29" s="1"/>
  <c r="R20" i="29"/>
  <c r="Q20" i="29"/>
  <c r="P20" i="29"/>
  <c r="O20" i="29"/>
  <c r="N20" i="29"/>
  <c r="M20" i="29"/>
  <c r="L20" i="29"/>
  <c r="K20" i="29"/>
  <c r="AA20" i="29" s="1"/>
  <c r="R19" i="29"/>
  <c r="Q19" i="29"/>
  <c r="P19" i="29"/>
  <c r="O19" i="29"/>
  <c r="N19" i="29"/>
  <c r="M19" i="29"/>
  <c r="L19" i="29"/>
  <c r="K19" i="29"/>
  <c r="R18" i="29"/>
  <c r="Q18" i="29"/>
  <c r="P18" i="29"/>
  <c r="O18" i="29"/>
  <c r="N18" i="29"/>
  <c r="M18" i="29"/>
  <c r="L18" i="29"/>
  <c r="K18" i="29"/>
  <c r="X18" i="29"/>
  <c r="R17" i="29"/>
  <c r="Q17" i="29"/>
  <c r="P17" i="29"/>
  <c r="O17" i="29"/>
  <c r="N17" i="29"/>
  <c r="M17" i="29"/>
  <c r="L17" i="29"/>
  <c r="K17" i="29"/>
  <c r="Z17" i="29" s="1"/>
  <c r="R16" i="29"/>
  <c r="Q16" i="29"/>
  <c r="P16" i="29"/>
  <c r="O16" i="29"/>
  <c r="N16" i="29"/>
  <c r="M16" i="29"/>
  <c r="L16" i="29"/>
  <c r="K16" i="29"/>
  <c r="AA16" i="29"/>
  <c r="R15" i="29"/>
  <c r="Q15" i="29"/>
  <c r="P15" i="29"/>
  <c r="O15" i="29"/>
  <c r="N15" i="29"/>
  <c r="M15" i="29"/>
  <c r="L15" i="29"/>
  <c r="K15" i="29"/>
  <c r="R14" i="29"/>
  <c r="Q14" i="29"/>
  <c r="P14" i="29"/>
  <c r="O14" i="29"/>
  <c r="N14" i="29"/>
  <c r="M14" i="29"/>
  <c r="L14" i="29"/>
  <c r="K14" i="29"/>
  <c r="R13" i="29"/>
  <c r="Q13" i="29"/>
  <c r="P13" i="29"/>
  <c r="O13" i="29"/>
  <c r="N13" i="29"/>
  <c r="M13" i="29"/>
  <c r="L13" i="29"/>
  <c r="Z13" i="29"/>
  <c r="K13" i="29"/>
  <c r="R12" i="29"/>
  <c r="Q12" i="29"/>
  <c r="P12" i="29"/>
  <c r="O12" i="29"/>
  <c r="N12" i="29"/>
  <c r="M12" i="29"/>
  <c r="L12" i="29"/>
  <c r="AA12" i="29" s="1"/>
  <c r="K12" i="29"/>
  <c r="W12" i="29" s="1"/>
  <c r="Z12" i="29"/>
  <c r="R11" i="29"/>
  <c r="Q11" i="29"/>
  <c r="P11" i="29"/>
  <c r="O11" i="29"/>
  <c r="N11" i="29"/>
  <c r="M11" i="29"/>
  <c r="L11" i="29"/>
  <c r="Z11" i="29" s="1"/>
  <c r="K11" i="29"/>
  <c r="R10" i="29"/>
  <c r="Q10" i="29"/>
  <c r="P10" i="29"/>
  <c r="O10" i="29"/>
  <c r="N10" i="29"/>
  <c r="M10" i="29"/>
  <c r="L10" i="29"/>
  <c r="K10" i="29"/>
  <c r="R9" i="29"/>
  <c r="Q9" i="29"/>
  <c r="P9" i="29"/>
  <c r="O9" i="29"/>
  <c r="N9" i="29"/>
  <c r="M9" i="29"/>
  <c r="L9" i="29"/>
  <c r="K9" i="29"/>
  <c r="Y9" i="29" s="1"/>
  <c r="R8" i="29"/>
  <c r="Q8" i="29"/>
  <c r="P8" i="29"/>
  <c r="O8" i="29"/>
  <c r="N8" i="29"/>
  <c r="M8" i="29"/>
  <c r="L8" i="29"/>
  <c r="K8" i="29"/>
  <c r="Z8" i="29" s="1"/>
  <c r="R7" i="29"/>
  <c r="Q7" i="29"/>
  <c r="P7" i="29"/>
  <c r="O7" i="29"/>
  <c r="N7" i="29"/>
  <c r="M7" i="29"/>
  <c r="L7" i="29"/>
  <c r="K7" i="29"/>
  <c r="R6" i="29"/>
  <c r="Q6" i="29"/>
  <c r="P6" i="29"/>
  <c r="O6" i="29"/>
  <c r="N6" i="29"/>
  <c r="M6" i="29"/>
  <c r="L6" i="29"/>
  <c r="K6" i="29"/>
  <c r="Z6" i="29" s="1"/>
  <c r="R5" i="29"/>
  <c r="Q5" i="29"/>
  <c r="P5" i="29"/>
  <c r="O5" i="29"/>
  <c r="N5" i="29"/>
  <c r="M5" i="29"/>
  <c r="L5" i="29"/>
  <c r="Y5" i="29" s="1"/>
  <c r="K5" i="29"/>
  <c r="R4" i="29"/>
  <c r="Q4" i="29"/>
  <c r="P4" i="29"/>
  <c r="O4" i="29"/>
  <c r="N4" i="29"/>
  <c r="M4" i="29"/>
  <c r="L4" i="29"/>
  <c r="K4" i="29"/>
  <c r="R3" i="29"/>
  <c r="Q3" i="29"/>
  <c r="P3" i="29"/>
  <c r="O3" i="29"/>
  <c r="N3" i="29"/>
  <c r="M3" i="29"/>
  <c r="L3" i="29"/>
  <c r="K3" i="29"/>
  <c r="R2" i="29"/>
  <c r="Q2" i="29"/>
  <c r="P2" i="29"/>
  <c r="O2" i="29"/>
  <c r="N2" i="29"/>
  <c r="M2" i="29"/>
  <c r="L2" i="29"/>
  <c r="K2" i="29"/>
  <c r="Y2" i="29" s="1"/>
  <c r="X2" i="29"/>
  <c r="L114" i="30"/>
  <c r="K114" i="30"/>
  <c r="J114" i="30" s="1"/>
  <c r="B114" i="30"/>
  <c r="L112" i="30"/>
  <c r="K112" i="30"/>
  <c r="J112" i="30" s="1"/>
  <c r="B112" i="30"/>
  <c r="L110" i="30"/>
  <c r="K110" i="30"/>
  <c r="J110" i="30" s="1"/>
  <c r="B110" i="30"/>
  <c r="L109" i="30"/>
  <c r="K109" i="30"/>
  <c r="J109" i="30" s="1"/>
  <c r="B109" i="30"/>
  <c r="L107" i="30"/>
  <c r="K107" i="30"/>
  <c r="J107" i="30" s="1"/>
  <c r="B107" i="30"/>
  <c r="L106" i="30"/>
  <c r="K106" i="30"/>
  <c r="B106" i="30"/>
  <c r="L105" i="30"/>
  <c r="K105" i="30"/>
  <c r="B105" i="30"/>
  <c r="L104" i="30"/>
  <c r="K104" i="30"/>
  <c r="J104" i="30" s="1"/>
  <c r="B104" i="30"/>
  <c r="L102" i="30"/>
  <c r="K102" i="30"/>
  <c r="J102" i="30" s="1"/>
  <c r="B102" i="30"/>
  <c r="L101" i="30"/>
  <c r="K101" i="30"/>
  <c r="B101" i="30"/>
  <c r="L100" i="30"/>
  <c r="K100" i="30"/>
  <c r="J100" i="30"/>
  <c r="B100" i="30"/>
  <c r="L99" i="30"/>
  <c r="K99" i="30"/>
  <c r="J99" i="30"/>
  <c r="B99" i="30"/>
  <c r="L98" i="30"/>
  <c r="K98" i="30"/>
  <c r="J98" i="30"/>
  <c r="B98" i="30"/>
  <c r="L97" i="30"/>
  <c r="K97" i="30"/>
  <c r="J97" i="30"/>
  <c r="B97" i="30"/>
  <c r="L96" i="30"/>
  <c r="K96" i="30"/>
  <c r="B96" i="30"/>
  <c r="L95" i="30"/>
  <c r="K95" i="30"/>
  <c r="J95" i="30" s="1"/>
  <c r="B95" i="30"/>
  <c r="B82" i="28" s="1"/>
  <c r="J93" i="30"/>
  <c r="B93" i="30"/>
  <c r="B76" i="28" s="1"/>
  <c r="J92" i="30"/>
  <c r="B92" i="30"/>
  <c r="B78" i="28" s="1"/>
  <c r="J91" i="30"/>
  <c r="B91" i="30"/>
  <c r="B77" i="28" s="1"/>
  <c r="J90" i="30"/>
  <c r="B90" i="30"/>
  <c r="B75" i="28" s="1"/>
  <c r="J89" i="30"/>
  <c r="B89" i="30"/>
  <c r="B73" i="28" s="1"/>
  <c r="J88" i="30"/>
  <c r="B88" i="30"/>
  <c r="B74" i="28" s="1"/>
  <c r="J87" i="30"/>
  <c r="B87" i="30"/>
  <c r="B71" i="28" s="1"/>
  <c r="J86" i="30"/>
  <c r="B86" i="30"/>
  <c r="B72" i="28" s="1"/>
  <c r="J85" i="30"/>
  <c r="B85" i="30"/>
  <c r="B70" i="28" s="1"/>
  <c r="J84" i="30"/>
  <c r="B84" i="30"/>
  <c r="B69" i="28" s="1"/>
  <c r="J83" i="30"/>
  <c r="B83" i="30"/>
  <c r="B67" i="28" s="1"/>
  <c r="J82" i="30"/>
  <c r="B82" i="30"/>
  <c r="B68" i="28" s="1"/>
  <c r="J81" i="30"/>
  <c r="B81" i="30"/>
  <c r="B64" i="28" s="1"/>
  <c r="J80" i="30"/>
  <c r="B80" i="30"/>
  <c r="B66" i="28" s="1"/>
  <c r="J79" i="30"/>
  <c r="B79" i="30"/>
  <c r="B65" i="28" s="1"/>
  <c r="J78" i="30"/>
  <c r="B78" i="30"/>
  <c r="B63" i="28" s="1"/>
  <c r="J76" i="30"/>
  <c r="B76" i="30"/>
  <c r="BB47" i="28" s="1"/>
  <c r="J75" i="30"/>
  <c r="B75" i="30"/>
  <c r="BB48" i="28" s="1"/>
  <c r="J74" i="30"/>
  <c r="B74" i="30"/>
  <c r="BB37" i="28" s="1"/>
  <c r="J73" i="30"/>
  <c r="B73" i="30"/>
  <c r="BB38" i="28" s="1"/>
  <c r="K72" i="30"/>
  <c r="J72" i="30"/>
  <c r="B72" i="30"/>
  <c r="BB57" i="28" s="1"/>
  <c r="K71" i="30"/>
  <c r="J71" i="30"/>
  <c r="B71" i="30"/>
  <c r="BB58" i="28" s="1"/>
  <c r="K70" i="30"/>
  <c r="J70" i="30"/>
  <c r="B70" i="30"/>
  <c r="B47" i="28" s="1"/>
  <c r="K69" i="30"/>
  <c r="J69" i="30"/>
  <c r="B69" i="30"/>
  <c r="B48" i="28" s="1"/>
  <c r="J68" i="30"/>
  <c r="B68" i="30"/>
  <c r="B37" i="28" s="1"/>
  <c r="J67" i="30"/>
  <c r="B67" i="30"/>
  <c r="B38" i="28" s="1"/>
  <c r="K66" i="30"/>
  <c r="J66" i="30"/>
  <c r="B66" i="30"/>
  <c r="B58" i="28" s="1"/>
  <c r="K65" i="30"/>
  <c r="J65" i="30"/>
  <c r="B65" i="30"/>
  <c r="B57" i="28" s="1"/>
  <c r="K64" i="30"/>
  <c r="J64" i="30"/>
  <c r="B64" i="30"/>
  <c r="BB8" i="28" s="1"/>
  <c r="K63" i="30"/>
  <c r="J63" i="30"/>
  <c r="B63" i="30"/>
  <c r="BB7" i="28" s="1"/>
  <c r="J62" i="30"/>
  <c r="B62" i="30"/>
  <c r="BB18" i="28" s="1"/>
  <c r="J61" i="30"/>
  <c r="B61" i="30"/>
  <c r="BB17" i="28" s="1"/>
  <c r="K60" i="30"/>
  <c r="J60" i="30"/>
  <c r="B60" i="30"/>
  <c r="BB27" i="28" s="1"/>
  <c r="K59" i="30"/>
  <c r="J59" i="30"/>
  <c r="B59" i="30"/>
  <c r="BB28" i="28" s="1"/>
  <c r="K58" i="30"/>
  <c r="J58" i="30"/>
  <c r="B58" i="30"/>
  <c r="B7" i="28" s="1"/>
  <c r="K57" i="30"/>
  <c r="J57" i="30"/>
  <c r="B57" i="30"/>
  <c r="B8" i="28" s="1"/>
  <c r="J56" i="30"/>
  <c r="B56" i="30"/>
  <c r="B18" i="28" s="1"/>
  <c r="J55" i="30"/>
  <c r="B55" i="30"/>
  <c r="B17" i="28" s="1"/>
  <c r="K54" i="30"/>
  <c r="J54" i="30"/>
  <c r="B54" i="30"/>
  <c r="B28" i="28" s="1"/>
  <c r="K53" i="30"/>
  <c r="J53" i="30"/>
  <c r="B53" i="30"/>
  <c r="B27" i="28" s="1"/>
  <c r="K52" i="30"/>
  <c r="K51" i="30"/>
  <c r="J51" i="30"/>
  <c r="B51" i="30"/>
  <c r="BB46" i="28" s="1"/>
  <c r="J50" i="30"/>
  <c r="B50" i="30"/>
  <c r="BB45" i="28" s="1"/>
  <c r="J49" i="30"/>
  <c r="B49" i="30"/>
  <c r="BB36" i="28" s="1"/>
  <c r="K48" i="30"/>
  <c r="J48" i="30"/>
  <c r="B48" i="30"/>
  <c r="BB35" i="28" s="1"/>
  <c r="K47" i="30"/>
  <c r="J47" i="30"/>
  <c r="B47" i="30"/>
  <c r="BB56" i="28" s="1"/>
  <c r="K46" i="30"/>
  <c r="J46" i="30"/>
  <c r="B46" i="30"/>
  <c r="BB55" i="28" s="1"/>
  <c r="K45" i="30"/>
  <c r="J45" i="30"/>
  <c r="B45" i="30"/>
  <c r="B36" i="28" s="1"/>
  <c r="J44" i="30"/>
  <c r="B44" i="30"/>
  <c r="B35" i="28" s="1"/>
  <c r="J43" i="30"/>
  <c r="B43" i="30"/>
  <c r="B55" i="28" s="1"/>
  <c r="K42" i="30"/>
  <c r="J42" i="30"/>
  <c r="B42" i="30"/>
  <c r="B56" i="28" s="1"/>
  <c r="K41" i="30"/>
  <c r="J41" i="30"/>
  <c r="B41" i="30"/>
  <c r="BB26" i="28" s="1"/>
  <c r="K40" i="30"/>
  <c r="J40" i="30"/>
  <c r="B40" i="30"/>
  <c r="BB25" i="28" s="1"/>
  <c r="K39" i="30"/>
  <c r="J39" i="30"/>
  <c r="B39" i="30"/>
  <c r="B45" i="28" s="1"/>
  <c r="J38" i="30"/>
  <c r="B38" i="30"/>
  <c r="B46" i="28" s="1"/>
  <c r="J37" i="30"/>
  <c r="B37" i="30"/>
  <c r="BB6" i="28" s="1"/>
  <c r="K36" i="30"/>
  <c r="J36" i="30"/>
  <c r="B36" i="30"/>
  <c r="BB16" i="28" s="1"/>
  <c r="K35" i="30"/>
  <c r="J35" i="30"/>
  <c r="B35" i="30"/>
  <c r="BB15" i="28" s="1"/>
  <c r="K34" i="30"/>
  <c r="J34" i="30"/>
  <c r="B34" i="30"/>
  <c r="BB5" i="28" s="1"/>
  <c r="K33" i="30"/>
  <c r="J33" i="30"/>
  <c r="B33" i="30"/>
  <c r="B25" i="28" s="1"/>
  <c r="J32" i="30"/>
  <c r="B32" i="30"/>
  <c r="B5" i="28" s="1"/>
  <c r="J31" i="30"/>
  <c r="B31" i="30"/>
  <c r="B26" i="28" s="1"/>
  <c r="K30" i="30"/>
  <c r="J30" i="30"/>
  <c r="B30" i="30"/>
  <c r="B16" i="28" s="1"/>
  <c r="K29" i="30"/>
  <c r="J29" i="30"/>
  <c r="B29" i="30"/>
  <c r="B6" i="28" s="1"/>
  <c r="K28" i="30"/>
  <c r="J28" i="30"/>
  <c r="B28" i="30"/>
  <c r="B15" i="28" s="1"/>
  <c r="K27" i="30"/>
  <c r="J26" i="30"/>
  <c r="B26" i="30"/>
  <c r="BB53" i="28" s="1"/>
  <c r="J25" i="30"/>
  <c r="B25" i="30"/>
  <c r="BB44" i="28" s="1"/>
  <c r="K24" i="30"/>
  <c r="J24" i="30"/>
  <c r="B24" i="30"/>
  <c r="BB43" i="28" s="1"/>
  <c r="K23" i="30"/>
  <c r="J23" i="30"/>
  <c r="B23" i="30"/>
  <c r="K22" i="30"/>
  <c r="J22" i="30"/>
  <c r="B22" i="30"/>
  <c r="K21" i="30"/>
  <c r="J21" i="30"/>
  <c r="B21" i="30"/>
  <c r="BB54" i="28" s="1"/>
  <c r="J20" i="30"/>
  <c r="B20" i="30"/>
  <c r="J19" i="30"/>
  <c r="B19" i="30"/>
  <c r="K18" i="30"/>
  <c r="J18" i="30"/>
  <c r="B18" i="30"/>
  <c r="B33" i="28" s="1"/>
  <c r="K17" i="30"/>
  <c r="J17" i="30"/>
  <c r="B17" i="30"/>
  <c r="B44" i="28" s="1"/>
  <c r="K16" i="30"/>
  <c r="J16" i="30"/>
  <c r="B16" i="30"/>
  <c r="B34" i="28" s="1"/>
  <c r="K15" i="30"/>
  <c r="J15" i="30"/>
  <c r="B15" i="30"/>
  <c r="B43" i="28" s="1"/>
  <c r="J14" i="30"/>
  <c r="B14" i="30"/>
  <c r="BB23" i="28" s="1"/>
  <c r="J13" i="30"/>
  <c r="B13" i="30"/>
  <c r="BB13" i="28" s="1"/>
  <c r="K12" i="30"/>
  <c r="J12" i="30"/>
  <c r="B12" i="30"/>
  <c r="BB24" i="28" s="1"/>
  <c r="K11" i="30"/>
  <c r="J11" i="30"/>
  <c r="B11" i="30"/>
  <c r="B14" i="28" s="1"/>
  <c r="K10" i="30"/>
  <c r="J10" i="30"/>
  <c r="B10" i="30"/>
  <c r="B23" i="28" s="1"/>
  <c r="K9" i="30"/>
  <c r="J9" i="30"/>
  <c r="B9" i="30"/>
  <c r="BB4" i="28" s="1"/>
  <c r="J8" i="30"/>
  <c r="B8" i="30"/>
  <c r="BB14" i="28" s="1"/>
  <c r="J7" i="30"/>
  <c r="B7" i="30"/>
  <c r="B24" i="28" s="1"/>
  <c r="K6" i="30"/>
  <c r="J6" i="30"/>
  <c r="B6" i="30"/>
  <c r="B13" i="28" s="1"/>
  <c r="K5" i="30"/>
  <c r="J5" i="30"/>
  <c r="B5" i="30"/>
  <c r="BB3" i="28" s="1"/>
  <c r="K4" i="30"/>
  <c r="J4" i="30"/>
  <c r="B4" i="30"/>
  <c r="B4" i="28" s="1"/>
  <c r="K3" i="30"/>
  <c r="J3" i="30"/>
  <c r="B3" i="30"/>
  <c r="B3" i="28" s="1"/>
  <c r="AA11" i="29"/>
  <c r="W11" i="29"/>
  <c r="T27" i="29"/>
  <c r="AA59" i="29"/>
  <c r="W59" i="29"/>
  <c r="Z59" i="29"/>
  <c r="Y62" i="29"/>
  <c r="AA75" i="29"/>
  <c r="W75" i="29"/>
  <c r="Z75" i="29"/>
  <c r="V75" i="29"/>
  <c r="Y75" i="29"/>
  <c r="U75" i="29"/>
  <c r="AA91" i="29"/>
  <c r="W91" i="29"/>
  <c r="Z91" i="29"/>
  <c r="V91" i="29"/>
  <c r="Y91" i="29"/>
  <c r="U91" i="29"/>
  <c r="AA2" i="29"/>
  <c r="W2" i="29"/>
  <c r="X4" i="29"/>
  <c r="W4" i="29"/>
  <c r="X6" i="29"/>
  <c r="Y13" i="29"/>
  <c r="V13" i="29"/>
  <c r="Z16" i="29"/>
  <c r="AA18" i="29"/>
  <c r="W20" i="29"/>
  <c r="X22" i="29"/>
  <c r="Y29" i="29"/>
  <c r="V29" i="29"/>
  <c r="AA31" i="29"/>
  <c r="Z31" i="29"/>
  <c r="V31" i="29"/>
  <c r="Y31" i="29"/>
  <c r="AA34" i="29"/>
  <c r="Y34" i="29"/>
  <c r="X36" i="29"/>
  <c r="W36" i="29"/>
  <c r="X38" i="29"/>
  <c r="Y45" i="29"/>
  <c r="V45" i="29"/>
  <c r="AA47" i="29"/>
  <c r="Y47" i="29"/>
  <c r="T47" i="29"/>
  <c r="AA50" i="29"/>
  <c r="Y50" i="29"/>
  <c r="X52" i="29"/>
  <c r="W52" i="29"/>
  <c r="X54" i="29"/>
  <c r="V61" i="29"/>
  <c r="W63" i="29"/>
  <c r="Z63" i="29"/>
  <c r="V63" i="29"/>
  <c r="U63" i="29"/>
  <c r="T63" i="29"/>
  <c r="Y66" i="29"/>
  <c r="X70" i="29"/>
  <c r="X75" i="29"/>
  <c r="V77" i="29"/>
  <c r="AA79" i="29"/>
  <c r="W79" i="29"/>
  <c r="U79" i="29"/>
  <c r="Z80" i="29"/>
  <c r="AA82" i="29"/>
  <c r="W82" i="29"/>
  <c r="X86" i="29"/>
  <c r="X91" i="29"/>
  <c r="AA95" i="29"/>
  <c r="Z95" i="29"/>
  <c r="V95" i="29"/>
  <c r="Y95" i="29"/>
  <c r="T95" i="29"/>
  <c r="Z96" i="29"/>
  <c r="AA98" i="29"/>
  <c r="W100" i="29"/>
  <c r="AA101" i="29"/>
  <c r="V101" i="29"/>
  <c r="AA78" i="29"/>
  <c r="W78" i="29"/>
  <c r="T91" i="29"/>
  <c r="AA94" i="29"/>
  <c r="W94" i="29"/>
  <c r="Y94" i="29"/>
  <c r="V3" i="29"/>
  <c r="U3" i="29"/>
  <c r="T3" i="29"/>
  <c r="Z4" i="29"/>
  <c r="W6" i="29"/>
  <c r="Y6" i="29"/>
  <c r="X10" i="29"/>
  <c r="Y17" i="29"/>
  <c r="V17" i="29"/>
  <c r="W19" i="29"/>
  <c r="V19" i="29"/>
  <c r="Y19" i="29"/>
  <c r="U19" i="29"/>
  <c r="Z20" i="29"/>
  <c r="AA22" i="29"/>
  <c r="W22" i="29"/>
  <c r="Y22" i="29"/>
  <c r="Y33" i="29"/>
  <c r="V33" i="29"/>
  <c r="W35" i="29"/>
  <c r="Z35" i="29"/>
  <c r="V35" i="29"/>
  <c r="U35" i="29"/>
  <c r="T35" i="29"/>
  <c r="Z36" i="29"/>
  <c r="AA38" i="29"/>
  <c r="W38" i="29"/>
  <c r="Y38" i="29"/>
  <c r="X42" i="29"/>
  <c r="Y49" i="29"/>
  <c r="V49" i="29"/>
  <c r="AA51" i="29"/>
  <c r="W51" i="29"/>
  <c r="V51" i="29"/>
  <c r="Y51" i="29"/>
  <c r="U51" i="29"/>
  <c r="Z52" i="29"/>
  <c r="AA54" i="29"/>
  <c r="W54" i="29"/>
  <c r="Y54" i="29"/>
  <c r="X58" i="29"/>
  <c r="Y65" i="29"/>
  <c r="V65" i="29"/>
  <c r="AA70" i="29"/>
  <c r="W70" i="29"/>
  <c r="Y70" i="29"/>
  <c r="Y81" i="29"/>
  <c r="V81" i="29"/>
  <c r="AA83" i="29"/>
  <c r="W83" i="29"/>
  <c r="V83" i="29"/>
  <c r="U83" i="29"/>
  <c r="AA86" i="29"/>
  <c r="W86" i="29"/>
  <c r="Y86" i="29"/>
  <c r="X90" i="29"/>
  <c r="Y97" i="29"/>
  <c r="V97" i="29"/>
  <c r="W99" i="29"/>
  <c r="V99" i="29"/>
  <c r="U99" i="29"/>
  <c r="T99" i="29"/>
  <c r="Z100" i="29"/>
  <c r="AA27" i="29"/>
  <c r="W27" i="29"/>
  <c r="Z27" i="29"/>
  <c r="Y27" i="29"/>
  <c r="AA30" i="29"/>
  <c r="Y30" i="29"/>
  <c r="AA43" i="29"/>
  <c r="W43" i="29"/>
  <c r="V43" i="29"/>
  <c r="Y43" i="29"/>
  <c r="U43" i="29"/>
  <c r="W46" i="29"/>
  <c r="T59" i="29"/>
  <c r="T75" i="29"/>
  <c r="W10" i="29"/>
  <c r="AA23" i="29"/>
  <c r="W23" i="29"/>
  <c r="Z23" i="29"/>
  <c r="Y23" i="29"/>
  <c r="U23" i="29"/>
  <c r="T23" i="29"/>
  <c r="W26" i="29"/>
  <c r="X30" i="29"/>
  <c r="AA39" i="29"/>
  <c r="W39" i="29"/>
  <c r="Z39" i="29"/>
  <c r="Y39" i="29"/>
  <c r="U39" i="29"/>
  <c r="T39" i="29"/>
  <c r="W42" i="29"/>
  <c r="X46" i="29"/>
  <c r="AA55" i="29"/>
  <c r="W55" i="29"/>
  <c r="Z55" i="29"/>
  <c r="Y55" i="29"/>
  <c r="U55" i="29"/>
  <c r="T55" i="29"/>
  <c r="W58" i="29"/>
  <c r="Y58" i="29"/>
  <c r="X62" i="29"/>
  <c r="AA71" i="29"/>
  <c r="W71" i="29"/>
  <c r="Z71" i="29"/>
  <c r="Y71" i="29"/>
  <c r="U71" i="29"/>
  <c r="T71" i="29"/>
  <c r="X78" i="29"/>
  <c r="Z87" i="29"/>
  <c r="W90" i="29"/>
  <c r="Y90" i="29"/>
  <c r="X94" i="29"/>
  <c r="X106" i="29"/>
  <c r="Y112" i="29"/>
  <c r="U112" i="29"/>
  <c r="W112" i="29"/>
  <c r="AA178" i="29"/>
  <c r="W178" i="29"/>
  <c r="Z178" i="29"/>
  <c r="V178" i="29"/>
  <c r="Y178" i="29"/>
  <c r="U178" i="29"/>
  <c r="T178" i="29"/>
  <c r="AA181" i="29"/>
  <c r="W181" i="29"/>
  <c r="Z215" i="29"/>
  <c r="U215" i="29"/>
  <c r="Y215" i="29"/>
  <c r="AA215" i="29"/>
  <c r="U232" i="29"/>
  <c r="Z232" i="29"/>
  <c r="Y232" i="29"/>
  <c r="AA263" i="29"/>
  <c r="W263" i="29"/>
  <c r="Y356" i="29"/>
  <c r="U356" i="29"/>
  <c r="AA356" i="29"/>
  <c r="W356" i="29"/>
  <c r="Z356" i="29"/>
  <c r="X356" i="29"/>
  <c r="V356" i="29"/>
  <c r="V2" i="29"/>
  <c r="Z2" i="29"/>
  <c r="W5" i="29"/>
  <c r="AA5" i="29"/>
  <c r="V6" i="29"/>
  <c r="T8" i="29"/>
  <c r="W9" i="29"/>
  <c r="AA9" i="29"/>
  <c r="Z10" i="29"/>
  <c r="T12" i="29"/>
  <c r="W13" i="29"/>
  <c r="AA13" i="29"/>
  <c r="V14" i="29"/>
  <c r="T16" i="29"/>
  <c r="W17" i="29"/>
  <c r="AA17" i="29"/>
  <c r="V18" i="29"/>
  <c r="Z18" i="29"/>
  <c r="W21" i="29"/>
  <c r="AA21" i="29"/>
  <c r="V22" i="29"/>
  <c r="Z22" i="29"/>
  <c r="W25" i="29"/>
  <c r="AA25" i="29"/>
  <c r="Z26" i="29"/>
  <c r="T28" i="29"/>
  <c r="W29" i="29"/>
  <c r="AA29" i="29"/>
  <c r="V30" i="29"/>
  <c r="Z30" i="29"/>
  <c r="W33" i="29"/>
  <c r="AA33" i="29"/>
  <c r="V34" i="29"/>
  <c r="Z34" i="29"/>
  <c r="W37" i="29"/>
  <c r="AA37" i="29"/>
  <c r="V38" i="29"/>
  <c r="Z38" i="29"/>
  <c r="W41" i="29"/>
  <c r="AA41" i="29"/>
  <c r="V42" i="29"/>
  <c r="Z42" i="29"/>
  <c r="T44" i="29"/>
  <c r="W45" i="29"/>
  <c r="AA45" i="29"/>
  <c r="V46" i="29"/>
  <c r="Z46" i="29"/>
  <c r="W49" i="29"/>
  <c r="AA49" i="29"/>
  <c r="V50" i="29"/>
  <c r="Z50" i="29"/>
  <c r="T52" i="29"/>
  <c r="W53" i="29"/>
  <c r="AA53" i="29"/>
  <c r="V54" i="29"/>
  <c r="Z54" i="29"/>
  <c r="W57" i="29"/>
  <c r="AA57" i="29"/>
  <c r="Z58" i="29"/>
  <c r="T60" i="29"/>
  <c r="W61" i="29"/>
  <c r="AA61" i="29"/>
  <c r="V62" i="29"/>
  <c r="Z62" i="29"/>
  <c r="T64" i="29"/>
  <c r="W65" i="29"/>
  <c r="AA65" i="29"/>
  <c r="V66" i="29"/>
  <c r="Z66" i="29"/>
  <c r="W69" i="29"/>
  <c r="AA69" i="29"/>
  <c r="V70" i="29"/>
  <c r="Z70" i="29"/>
  <c r="T72" i="29"/>
  <c r="W73" i="29"/>
  <c r="AA73" i="29"/>
  <c r="T76" i="29"/>
  <c r="W77" i="29"/>
  <c r="V78" i="29"/>
  <c r="Z78" i="29"/>
  <c r="T80" i="29"/>
  <c r="W81" i="29"/>
  <c r="AA81" i="29"/>
  <c r="V82" i="29"/>
  <c r="Z82" i="29"/>
  <c r="W85" i="29"/>
  <c r="AA85" i="29"/>
  <c r="V86" i="29"/>
  <c r="Z86" i="29"/>
  <c r="T88" i="29"/>
  <c r="W89" i="29"/>
  <c r="AA89" i="29"/>
  <c r="V90" i="29"/>
  <c r="Z90" i="29"/>
  <c r="T92" i="29"/>
  <c r="V94" i="29"/>
  <c r="Z94" i="29"/>
  <c r="T96" i="29"/>
  <c r="AA97" i="29"/>
  <c r="V98" i="29"/>
  <c r="Z98" i="29"/>
  <c r="T100" i="29"/>
  <c r="X103" i="29"/>
  <c r="U103" i="29"/>
  <c r="Z103" i="29"/>
  <c r="U106" i="29"/>
  <c r="T106" i="29"/>
  <c r="Z106" i="29"/>
  <c r="V107" i="29"/>
  <c r="Z111" i="29"/>
  <c r="V111" i="29"/>
  <c r="W111" i="29"/>
  <c r="V112" i="29"/>
  <c r="X113" i="29"/>
  <c r="U113" i="29"/>
  <c r="AA114" i="29"/>
  <c r="W114" i="29"/>
  <c r="Y114" i="29"/>
  <c r="U114" i="29"/>
  <c r="T114" i="29"/>
  <c r="Y117" i="29"/>
  <c r="Z119" i="29"/>
  <c r="AA121" i="29"/>
  <c r="W121" i="29"/>
  <c r="Y121" i="29"/>
  <c r="X123" i="29"/>
  <c r="W123" i="29"/>
  <c r="Z135" i="29"/>
  <c r="AA137" i="29"/>
  <c r="W137" i="29"/>
  <c r="Y137" i="29"/>
  <c r="X139" i="29"/>
  <c r="W139" i="29"/>
  <c r="X141" i="29"/>
  <c r="U150" i="29"/>
  <c r="T150" i="29"/>
  <c r="AA153" i="29"/>
  <c r="W153" i="29"/>
  <c r="X155" i="29"/>
  <c r="W155" i="29"/>
  <c r="X157" i="29"/>
  <c r="Y164" i="29"/>
  <c r="AA166" i="29"/>
  <c r="W166" i="29"/>
  <c r="Z166" i="29"/>
  <c r="V166" i="29"/>
  <c r="Y166" i="29"/>
  <c r="U166" i="29"/>
  <c r="T166" i="29"/>
  <c r="AA169" i="29"/>
  <c r="W169" i="29"/>
  <c r="Y169" i="29"/>
  <c r="X171" i="29"/>
  <c r="W171" i="29"/>
  <c r="X173" i="29"/>
  <c r="X178" i="29"/>
  <c r="Y180" i="29"/>
  <c r="AA182" i="29"/>
  <c r="W182" i="29"/>
  <c r="Z182" i="29"/>
  <c r="V182" i="29"/>
  <c r="Y182" i="29"/>
  <c r="U182" i="29"/>
  <c r="T182" i="29"/>
  <c r="Z183" i="29"/>
  <c r="AA185" i="29"/>
  <c r="W185" i="29"/>
  <c r="Y185" i="29"/>
  <c r="X187" i="29"/>
  <c r="W187" i="29"/>
  <c r="X189" i="29"/>
  <c r="Y196" i="29"/>
  <c r="AA198" i="29"/>
  <c r="W198" i="29"/>
  <c r="Z198" i="29"/>
  <c r="V198" i="29"/>
  <c r="Y198" i="29"/>
  <c r="U198" i="29"/>
  <c r="T198" i="29"/>
  <c r="Z199" i="29"/>
  <c r="AA201" i="29"/>
  <c r="W201" i="29"/>
  <c r="Y201" i="29"/>
  <c r="X203" i="29"/>
  <c r="W203" i="29"/>
  <c r="X205" i="29"/>
  <c r="W210" i="29"/>
  <c r="W213" i="29"/>
  <c r="Y214" i="29"/>
  <c r="U214" i="29"/>
  <c r="X214" i="29"/>
  <c r="W214" i="29"/>
  <c r="AA214" i="29"/>
  <c r="V214" i="29"/>
  <c r="T214" i="29"/>
  <c r="W221" i="29"/>
  <c r="U221" i="29"/>
  <c r="Y241" i="29"/>
  <c r="AA247" i="29"/>
  <c r="W247" i="29"/>
  <c r="AA254" i="29"/>
  <c r="W254" i="29"/>
  <c r="Z254" i="29"/>
  <c r="V254" i="29"/>
  <c r="Y254" i="29"/>
  <c r="U254" i="29"/>
  <c r="X254" i="29"/>
  <c r="T254" i="29"/>
  <c r="B254" i="29" s="1"/>
  <c r="Z260" i="29"/>
  <c r="V260" i="29"/>
  <c r="AA338" i="29"/>
  <c r="W338" i="29"/>
  <c r="Z338" i="29"/>
  <c r="V338" i="29"/>
  <c r="Y338" i="29"/>
  <c r="U338" i="29"/>
  <c r="X338" i="29"/>
  <c r="T338" i="29"/>
  <c r="B338" i="29" s="1"/>
  <c r="U341" i="29"/>
  <c r="Y341" i="29"/>
  <c r="Z104" i="29"/>
  <c r="T112" i="29"/>
  <c r="W117" i="29"/>
  <c r="AA130" i="29"/>
  <c r="W130" i="29"/>
  <c r="Z130" i="29"/>
  <c r="V130" i="29"/>
  <c r="Y130" i="29"/>
  <c r="U130" i="29"/>
  <c r="T130" i="29"/>
  <c r="B130" i="29" s="1"/>
  <c r="AA133" i="29"/>
  <c r="W133" i="29"/>
  <c r="AA146" i="29"/>
  <c r="W146" i="29"/>
  <c r="Z146" i="29"/>
  <c r="V146" i="29"/>
  <c r="Y146" i="29"/>
  <c r="U146" i="29"/>
  <c r="T146" i="29"/>
  <c r="AA149" i="29"/>
  <c r="W149" i="29"/>
  <c r="AA194" i="29"/>
  <c r="W194" i="29"/>
  <c r="Z194" i="29"/>
  <c r="V194" i="29"/>
  <c r="Y194" i="29"/>
  <c r="U194" i="29"/>
  <c r="T194" i="29"/>
  <c r="B194" i="29" s="1"/>
  <c r="AA197" i="29"/>
  <c r="W197" i="29"/>
  <c r="Z219" i="29"/>
  <c r="U219" i="29"/>
  <c r="Z226" i="29"/>
  <c r="V226" i="29"/>
  <c r="Y226" i="29"/>
  <c r="U226" i="29"/>
  <c r="AA226" i="29"/>
  <c r="X226" i="29"/>
  <c r="W226" i="29"/>
  <c r="T226" i="29"/>
  <c r="B226" i="29"/>
  <c r="AA270" i="29"/>
  <c r="W270" i="29"/>
  <c r="Z270" i="29"/>
  <c r="V270" i="29"/>
  <c r="Y270" i="29"/>
  <c r="U270" i="29"/>
  <c r="X270" i="29"/>
  <c r="T270" i="29"/>
  <c r="B270" i="29" s="1"/>
  <c r="U419" i="29"/>
  <c r="Y419" i="29"/>
  <c r="U4" i="29"/>
  <c r="Y4" i="29"/>
  <c r="T5" i="29"/>
  <c r="X5" i="29"/>
  <c r="U8" i="29"/>
  <c r="Y8" i="29"/>
  <c r="T9" i="29"/>
  <c r="X9" i="29"/>
  <c r="U12" i="29"/>
  <c r="Y12" i="29"/>
  <c r="T13" i="29"/>
  <c r="X13" i="29"/>
  <c r="U16" i="29"/>
  <c r="Y16" i="29"/>
  <c r="T17" i="29"/>
  <c r="X17" i="29"/>
  <c r="U20" i="29"/>
  <c r="Y20" i="29"/>
  <c r="T21" i="29"/>
  <c r="X21" i="29"/>
  <c r="T25" i="29"/>
  <c r="X25" i="29"/>
  <c r="U28" i="29"/>
  <c r="Y28" i="29"/>
  <c r="T29" i="29"/>
  <c r="X29" i="29"/>
  <c r="T33" i="29"/>
  <c r="B33" i="29" s="1"/>
  <c r="X33" i="29"/>
  <c r="U36" i="29"/>
  <c r="Y36" i="29"/>
  <c r="T37" i="29"/>
  <c r="X37" i="29"/>
  <c r="Y40" i="29"/>
  <c r="T41" i="29"/>
  <c r="X41" i="29"/>
  <c r="U44" i="29"/>
  <c r="Y44" i="29"/>
  <c r="T45" i="29"/>
  <c r="X45" i="29"/>
  <c r="T49" i="29"/>
  <c r="X49" i="29"/>
  <c r="U52" i="29"/>
  <c r="Y52" i="29"/>
  <c r="T53" i="29"/>
  <c r="X53" i="29"/>
  <c r="T57" i="29"/>
  <c r="X57" i="29"/>
  <c r="U60" i="29"/>
  <c r="Y60" i="29"/>
  <c r="T61" i="29"/>
  <c r="X61" i="29"/>
  <c r="U64" i="29"/>
  <c r="Y64" i="29"/>
  <c r="T65" i="29"/>
  <c r="X65" i="29"/>
  <c r="T69" i="29"/>
  <c r="X69" i="29"/>
  <c r="U72" i="29"/>
  <c r="Y72" i="29"/>
  <c r="T73" i="29"/>
  <c r="X73" i="29"/>
  <c r="U76" i="29"/>
  <c r="Y76" i="29"/>
  <c r="T77" i="29"/>
  <c r="X77" i="29"/>
  <c r="U80" i="29"/>
  <c r="Y80" i="29"/>
  <c r="T81" i="29"/>
  <c r="X81" i="29"/>
  <c r="T85" i="29"/>
  <c r="X85" i="29"/>
  <c r="U88" i="29"/>
  <c r="Y88" i="29"/>
  <c r="T89" i="29"/>
  <c r="X89" i="29"/>
  <c r="U92" i="29"/>
  <c r="Y92" i="29"/>
  <c r="U96" i="29"/>
  <c r="Y96" i="29"/>
  <c r="T97" i="29"/>
  <c r="X97" i="29"/>
  <c r="U100" i="29"/>
  <c r="Y100" i="29"/>
  <c r="Z101" i="29"/>
  <c r="T101" i="29"/>
  <c r="X101" i="29"/>
  <c r="V103" i="29"/>
  <c r="AA103" i="29"/>
  <c r="X104" i="29"/>
  <c r="Z105" i="29"/>
  <c r="V105" i="29"/>
  <c r="T105" i="29"/>
  <c r="Y105" i="29"/>
  <c r="V106" i="29"/>
  <c r="W107" i="29"/>
  <c r="Y108" i="29"/>
  <c r="U108" i="29"/>
  <c r="AA108" i="29"/>
  <c r="W108" i="29"/>
  <c r="T108" i="29"/>
  <c r="X112" i="29"/>
  <c r="W113" i="29"/>
  <c r="Y116" i="29"/>
  <c r="U116" i="29"/>
  <c r="AA116" i="29"/>
  <c r="W116" i="29"/>
  <c r="T116" i="29"/>
  <c r="AA117" i="29"/>
  <c r="Y120" i="29"/>
  <c r="V120" i="29"/>
  <c r="AA122" i="29"/>
  <c r="W122" i="29"/>
  <c r="Z122" i="29"/>
  <c r="V122" i="29"/>
  <c r="Y122" i="29"/>
  <c r="U122" i="29"/>
  <c r="T122" i="29"/>
  <c r="Z123" i="29"/>
  <c r="AA125" i="29"/>
  <c r="W125" i="29"/>
  <c r="Y125" i="29"/>
  <c r="Y136" i="29"/>
  <c r="V136" i="29"/>
  <c r="AA138" i="29"/>
  <c r="W138" i="29"/>
  <c r="Z138" i="29"/>
  <c r="V138" i="29"/>
  <c r="Y138" i="29"/>
  <c r="U138" i="29"/>
  <c r="B138" i="29" s="1"/>
  <c r="T138" i="29"/>
  <c r="Z139" i="29"/>
  <c r="AA141" i="29"/>
  <c r="W141" i="29"/>
  <c r="Y141" i="29"/>
  <c r="Y152" i="29"/>
  <c r="V152" i="29"/>
  <c r="AA154" i="29"/>
  <c r="W154" i="29"/>
  <c r="Z154" i="29"/>
  <c r="V154" i="29"/>
  <c r="Y154" i="29"/>
  <c r="U154" i="29"/>
  <c r="T154" i="29"/>
  <c r="Z155" i="29"/>
  <c r="AA157" i="29"/>
  <c r="W157" i="29"/>
  <c r="Y157" i="29"/>
  <c r="Y168" i="29"/>
  <c r="V168" i="29"/>
  <c r="AA170" i="29"/>
  <c r="W170" i="29"/>
  <c r="Z170" i="29"/>
  <c r="V170" i="29"/>
  <c r="Y170" i="29"/>
  <c r="U170" i="29"/>
  <c r="T170" i="29"/>
  <c r="Z171" i="29"/>
  <c r="AA173" i="29"/>
  <c r="W173" i="29"/>
  <c r="Y173" i="29"/>
  <c r="Y184" i="29"/>
  <c r="V184" i="29"/>
  <c r="AA186" i="29"/>
  <c r="W186" i="29"/>
  <c r="Z186" i="29"/>
  <c r="V186" i="29"/>
  <c r="Y186" i="29"/>
  <c r="U186" i="29"/>
  <c r="T186" i="29"/>
  <c r="B186" i="29" s="1"/>
  <c r="Z187" i="29"/>
  <c r="AA189" i="29"/>
  <c r="W189" i="29"/>
  <c r="Y189" i="29"/>
  <c r="Y200" i="29"/>
  <c r="V200" i="29"/>
  <c r="AA202" i="29"/>
  <c r="W202" i="29"/>
  <c r="Z202" i="29"/>
  <c r="V202" i="29"/>
  <c r="Y202" i="29"/>
  <c r="U202" i="29"/>
  <c r="T202" i="29"/>
  <c r="Z203" i="29"/>
  <c r="AA205" i="29"/>
  <c r="W205" i="29"/>
  <c r="Y205" i="29"/>
  <c r="AA210" i="29"/>
  <c r="V210" i="29"/>
  <c r="X212" i="29"/>
  <c r="Z217" i="29"/>
  <c r="V217" i="29"/>
  <c r="X217" i="29"/>
  <c r="W217" i="29"/>
  <c r="AA217" i="29"/>
  <c r="U217" i="29"/>
  <c r="T217" i="29"/>
  <c r="W219" i="29"/>
  <c r="AA221" i="29"/>
  <c r="W223" i="29"/>
  <c r="AA238" i="29"/>
  <c r="W238" i="29"/>
  <c r="Z238" i="29"/>
  <c r="V238" i="29"/>
  <c r="Y238" i="29"/>
  <c r="U238" i="29"/>
  <c r="X238" i="29"/>
  <c r="T238" i="29"/>
  <c r="Z244" i="29"/>
  <c r="V244" i="29"/>
  <c r="Z285" i="29"/>
  <c r="V285" i="29"/>
  <c r="X285" i="29"/>
  <c r="W285" i="29"/>
  <c r="AA285" i="29"/>
  <c r="U285" i="29"/>
  <c r="Y285" i="29"/>
  <c r="T285" i="29"/>
  <c r="B285" i="29" s="1"/>
  <c r="Y133" i="29"/>
  <c r="AA162" i="29"/>
  <c r="W162" i="29"/>
  <c r="Z162" i="29"/>
  <c r="V162" i="29"/>
  <c r="Y162" i="29"/>
  <c r="U162" i="29"/>
  <c r="T162" i="29"/>
  <c r="AA165" i="29"/>
  <c r="W165" i="29"/>
  <c r="Z208" i="29"/>
  <c r="Z344" i="29"/>
  <c r="V344" i="29"/>
  <c r="AA347" i="29"/>
  <c r="W347" i="29"/>
  <c r="T356" i="29"/>
  <c r="B356" i="29" s="1"/>
  <c r="T2" i="29"/>
  <c r="V4" i="29"/>
  <c r="U5" i="29"/>
  <c r="T6" i="29"/>
  <c r="V8" i="29"/>
  <c r="U9" i="29"/>
  <c r="T10" i="29"/>
  <c r="V12" i="29"/>
  <c r="U13" i="29"/>
  <c r="T14" i="29"/>
  <c r="V16" i="29"/>
  <c r="U17" i="29"/>
  <c r="T18" i="29"/>
  <c r="V20" i="29"/>
  <c r="U21" i="29"/>
  <c r="T22" i="29"/>
  <c r="U25" i="29"/>
  <c r="T26" i="29"/>
  <c r="V28" i="29"/>
  <c r="U29" i="29"/>
  <c r="T30" i="29"/>
  <c r="U33" i="29"/>
  <c r="T34" i="29"/>
  <c r="V36" i="29"/>
  <c r="U37" i="29"/>
  <c r="T38" i="29"/>
  <c r="U41" i="29"/>
  <c r="T42" i="29"/>
  <c r="V44" i="29"/>
  <c r="U45" i="29"/>
  <c r="T46" i="29"/>
  <c r="U49" i="29"/>
  <c r="T50" i="29"/>
  <c r="V52" i="29"/>
  <c r="U53" i="29"/>
  <c r="T54" i="29"/>
  <c r="U57" i="29"/>
  <c r="T58" i="29"/>
  <c r="V60" i="29"/>
  <c r="U61" i="29"/>
  <c r="T62" i="29"/>
  <c r="V64" i="29"/>
  <c r="U65" i="29"/>
  <c r="T66" i="29"/>
  <c r="U69" i="29"/>
  <c r="T70" i="29"/>
  <c r="V72" i="29"/>
  <c r="U73" i="29"/>
  <c r="V76" i="29"/>
  <c r="U77" i="29"/>
  <c r="T78" i="29"/>
  <c r="V80" i="29"/>
  <c r="U81" i="29"/>
  <c r="T82" i="29"/>
  <c r="U85" i="29"/>
  <c r="T86" i="29"/>
  <c r="V88" i="29"/>
  <c r="U89" i="29"/>
  <c r="T90" i="29"/>
  <c r="V92" i="29"/>
  <c r="T94" i="29"/>
  <c r="V96" i="29"/>
  <c r="U97" i="29"/>
  <c r="T98" i="29"/>
  <c r="V100" i="29"/>
  <c r="U101" i="29"/>
  <c r="Y101" i="29"/>
  <c r="AA104" i="29"/>
  <c r="W104" i="29"/>
  <c r="T104" i="29"/>
  <c r="Y104" i="29"/>
  <c r="U105" i="29"/>
  <c r="AA105" i="29"/>
  <c r="V108" i="29"/>
  <c r="W110" i="29"/>
  <c r="Y110" i="29"/>
  <c r="Z112" i="29"/>
  <c r="Z115" i="29"/>
  <c r="V115" i="29"/>
  <c r="W115" i="29"/>
  <c r="V116" i="29"/>
  <c r="X117" i="29"/>
  <c r="AA118" i="29"/>
  <c r="W118" i="29"/>
  <c r="Y118" i="29"/>
  <c r="U118" i="29"/>
  <c r="T118" i="29"/>
  <c r="X122" i="29"/>
  <c r="AA126" i="29"/>
  <c r="W126" i="29"/>
  <c r="Z126" i="29"/>
  <c r="V126" i="29"/>
  <c r="Y126" i="29"/>
  <c r="U126" i="29"/>
  <c r="T126" i="29"/>
  <c r="B126" i="29" s="1"/>
  <c r="AA129" i="29"/>
  <c r="W129" i="29"/>
  <c r="Y129" i="29"/>
  <c r="X131" i="29"/>
  <c r="X133" i="29"/>
  <c r="U133" i="29"/>
  <c r="X138" i="29"/>
  <c r="AA142" i="29"/>
  <c r="W142" i="29"/>
  <c r="Z142" i="29"/>
  <c r="V142" i="29"/>
  <c r="Y142" i="29"/>
  <c r="U142" i="29"/>
  <c r="T142" i="29"/>
  <c r="AA145" i="29"/>
  <c r="W145" i="29"/>
  <c r="Y145" i="29"/>
  <c r="X147" i="29"/>
  <c r="X149" i="29"/>
  <c r="U149" i="29"/>
  <c r="X154" i="29"/>
  <c r="AA158" i="29"/>
  <c r="W158" i="29"/>
  <c r="Z158" i="29"/>
  <c r="V158" i="29"/>
  <c r="Y158" i="29"/>
  <c r="U158" i="29"/>
  <c r="T158" i="29"/>
  <c r="AA161" i="29"/>
  <c r="W161" i="29"/>
  <c r="Y161" i="29"/>
  <c r="X163" i="29"/>
  <c r="X165" i="29"/>
  <c r="U165" i="29"/>
  <c r="X170" i="29"/>
  <c r="AA174" i="29"/>
  <c r="W174" i="29"/>
  <c r="Z174" i="29"/>
  <c r="V174" i="29"/>
  <c r="Y174" i="29"/>
  <c r="U174" i="29"/>
  <c r="T174" i="29"/>
  <c r="X181" i="29"/>
  <c r="U181" i="29"/>
  <c r="X186" i="29"/>
  <c r="AA190" i="29"/>
  <c r="W190" i="29"/>
  <c r="Z190" i="29"/>
  <c r="V190" i="29"/>
  <c r="Y190" i="29"/>
  <c r="U190" i="29"/>
  <c r="T190" i="29"/>
  <c r="B190" i="29" s="1"/>
  <c r="AA193" i="29"/>
  <c r="W193" i="29"/>
  <c r="Y193" i="29"/>
  <c r="X195" i="29"/>
  <c r="X197" i="29"/>
  <c r="U197" i="29"/>
  <c r="X202" i="29"/>
  <c r="AA206" i="29"/>
  <c r="W206" i="29"/>
  <c r="Z206" i="29"/>
  <c r="V206" i="29"/>
  <c r="Y206" i="29"/>
  <c r="U206" i="29"/>
  <c r="T206" i="29"/>
  <c r="V208" i="29"/>
  <c r="U208" i="29"/>
  <c r="X210" i="29"/>
  <c r="V215" i="29"/>
  <c r="Y217" i="29"/>
  <c r="AA219" i="29"/>
  <c r="AA220" i="29"/>
  <c r="W220" i="29"/>
  <c r="X220" i="29"/>
  <c r="V220" i="29"/>
  <c r="Z220" i="29"/>
  <c r="U220" i="29"/>
  <c r="T220" i="29"/>
  <c r="B220" i="29"/>
  <c r="U224" i="29"/>
  <c r="Z224" i="29"/>
  <c r="Y224" i="29"/>
  <c r="X225" i="29"/>
  <c r="U225" i="29"/>
  <c r="V232" i="29"/>
  <c r="Y273" i="29"/>
  <c r="AA289" i="29"/>
  <c r="T103" i="29"/>
  <c r="T107" i="29"/>
  <c r="T111" i="29"/>
  <c r="V113" i="29"/>
  <c r="Z113" i="29"/>
  <c r="T115" i="29"/>
  <c r="V117" i="29"/>
  <c r="Z117" i="29"/>
  <c r="T119" i="29"/>
  <c r="W120" i="29"/>
  <c r="AA120" i="29"/>
  <c r="V121" i="29"/>
  <c r="Z121" i="29"/>
  <c r="T123" i="29"/>
  <c r="W124" i="29"/>
  <c r="AA124" i="29"/>
  <c r="V125" i="29"/>
  <c r="Z125" i="29"/>
  <c r="W128" i="29"/>
  <c r="AA128" i="29"/>
  <c r="V129" i="29"/>
  <c r="Z129" i="29"/>
  <c r="T131" i="29"/>
  <c r="V133" i="29"/>
  <c r="Z133" i="29"/>
  <c r="T135" i="29"/>
  <c r="W136" i="29"/>
  <c r="AA136" i="29"/>
  <c r="V137" i="29"/>
  <c r="Z137" i="29"/>
  <c r="T139" i="29"/>
  <c r="B139" i="29" s="1"/>
  <c r="W140" i="29"/>
  <c r="AA140" i="29"/>
  <c r="V141" i="29"/>
  <c r="Z141" i="29"/>
  <c r="W144" i="29"/>
  <c r="AA144" i="29"/>
  <c r="V145" i="29"/>
  <c r="Z145" i="29"/>
  <c r="T147" i="29"/>
  <c r="AA148" i="29"/>
  <c r="V149" i="29"/>
  <c r="Z149" i="29"/>
  <c r="W152" i="29"/>
  <c r="AA152" i="29"/>
  <c r="V153" i="29"/>
  <c r="Z153" i="29"/>
  <c r="T155" i="29"/>
  <c r="W156" i="29"/>
  <c r="AA156" i="29"/>
  <c r="V157" i="29"/>
  <c r="Z157" i="29"/>
  <c r="T159" i="29"/>
  <c r="W160" i="29"/>
  <c r="AA160" i="29"/>
  <c r="V161" i="29"/>
  <c r="Z161" i="29"/>
  <c r="T163" i="29"/>
  <c r="W164" i="29"/>
  <c r="AA164" i="29"/>
  <c r="V165" i="29"/>
  <c r="Z165" i="29"/>
  <c r="W168" i="29"/>
  <c r="AA168" i="29"/>
  <c r="V169" i="29"/>
  <c r="Z169" i="29"/>
  <c r="T171" i="29"/>
  <c r="W172" i="29"/>
  <c r="AA172" i="29"/>
  <c r="V173" i="29"/>
  <c r="Z173" i="29"/>
  <c r="T175" i="29"/>
  <c r="W176" i="29"/>
  <c r="AA176" i="29"/>
  <c r="V177" i="29"/>
  <c r="Z177" i="29"/>
  <c r="W180" i="29"/>
  <c r="AA180" i="29"/>
  <c r="V181" i="29"/>
  <c r="Z181" i="29"/>
  <c r="T183" i="29"/>
  <c r="W184" i="29"/>
  <c r="AA184" i="29"/>
  <c r="V185" i="29"/>
  <c r="Z185" i="29"/>
  <c r="T187" i="29"/>
  <c r="W188" i="29"/>
  <c r="AA188" i="29"/>
  <c r="V189" i="29"/>
  <c r="Z189" i="29"/>
  <c r="T191" i="29"/>
  <c r="W192" i="29"/>
  <c r="AA192" i="29"/>
  <c r="V193" i="29"/>
  <c r="Z193" i="29"/>
  <c r="T195" i="29"/>
  <c r="W196" i="29"/>
  <c r="AA196" i="29"/>
  <c r="V197" i="29"/>
  <c r="Z197" i="29"/>
  <c r="T199" i="29"/>
  <c r="W200" i="29"/>
  <c r="AA200" i="29"/>
  <c r="V201" i="29"/>
  <c r="Z201" i="29"/>
  <c r="T203" i="29"/>
  <c r="W204" i="29"/>
  <c r="AA204" i="29"/>
  <c r="V205" i="29"/>
  <c r="Z205" i="29"/>
  <c r="X207" i="29"/>
  <c r="T207" i="29"/>
  <c r="U207" i="29"/>
  <c r="Z207" i="29"/>
  <c r="Y210" i="29"/>
  <c r="U210" i="29"/>
  <c r="T210" i="29"/>
  <c r="Z210" i="29"/>
  <c r="V211" i="29"/>
  <c r="Z213" i="29"/>
  <c r="V213" i="29"/>
  <c r="T213" i="29"/>
  <c r="Y213" i="29"/>
  <c r="AA216" i="29"/>
  <c r="W216" i="29"/>
  <c r="T216" i="29"/>
  <c r="Y216" i="29"/>
  <c r="Y219" i="29"/>
  <c r="X223" i="29"/>
  <c r="U223" i="29"/>
  <c r="Z223" i="29"/>
  <c r="X227" i="29"/>
  <c r="V227" i="29"/>
  <c r="X228" i="29"/>
  <c r="U228" i="29"/>
  <c r="AA229" i="29"/>
  <c r="W229" i="29"/>
  <c r="Z229" i="29"/>
  <c r="V229" i="29"/>
  <c r="T229" i="29"/>
  <c r="Y236" i="29"/>
  <c r="Z239" i="29"/>
  <c r="X240" i="29"/>
  <c r="AA242" i="29"/>
  <c r="W242" i="29"/>
  <c r="Z242" i="29"/>
  <c r="V242" i="29"/>
  <c r="Y242" i="29"/>
  <c r="U242" i="29"/>
  <c r="T242" i="29"/>
  <c r="Y243" i="29"/>
  <c r="X247" i="29"/>
  <c r="X249" i="29"/>
  <c r="U249" i="29"/>
  <c r="Y252" i="29"/>
  <c r="Z255" i="29"/>
  <c r="X256" i="29"/>
  <c r="AA258" i="29"/>
  <c r="W258" i="29"/>
  <c r="Z258" i="29"/>
  <c r="V258" i="29"/>
  <c r="Y258" i="29"/>
  <c r="U258" i="29"/>
  <c r="B258" i="29" s="1"/>
  <c r="T258" i="29"/>
  <c r="Y259" i="29"/>
  <c r="X263" i="29"/>
  <c r="X265" i="29"/>
  <c r="U265" i="29"/>
  <c r="Y268" i="29"/>
  <c r="Z271" i="29"/>
  <c r="X272" i="29"/>
  <c r="AA274" i="29"/>
  <c r="W274" i="29"/>
  <c r="Z274" i="29"/>
  <c r="V274" i="29"/>
  <c r="Y274" i="29"/>
  <c r="U274" i="29"/>
  <c r="T274" i="29"/>
  <c r="AA275" i="29"/>
  <c r="X276" i="29"/>
  <c r="U276" i="29"/>
  <c r="Z280" i="29"/>
  <c r="AA287" i="29"/>
  <c r="AA288" i="29"/>
  <c r="W288" i="29"/>
  <c r="X288" i="29"/>
  <c r="V288" i="29"/>
  <c r="Z288" i="29"/>
  <c r="U288" i="29"/>
  <c r="T288" i="29"/>
  <c r="X290" i="29"/>
  <c r="W291" i="29"/>
  <c r="AA301" i="29"/>
  <c r="W301" i="29"/>
  <c r="Z301" i="29"/>
  <c r="V301" i="29"/>
  <c r="Y301" i="29"/>
  <c r="X301" i="29"/>
  <c r="U301" i="29"/>
  <c r="T301" i="29"/>
  <c r="Y309" i="29"/>
  <c r="AA322" i="29"/>
  <c r="W322" i="29"/>
  <c r="Z322" i="29"/>
  <c r="V322" i="29"/>
  <c r="Y322" i="29"/>
  <c r="U322" i="29"/>
  <c r="X322" i="29"/>
  <c r="T322" i="29"/>
  <c r="B322" i="29" s="1"/>
  <c r="Z328" i="29"/>
  <c r="V328" i="29"/>
  <c r="AA331" i="29"/>
  <c r="W331" i="29"/>
  <c r="U119" i="29"/>
  <c r="Y119" i="29"/>
  <c r="T120" i="29"/>
  <c r="X120" i="29"/>
  <c r="U123" i="29"/>
  <c r="Y123" i="29"/>
  <c r="T124" i="29"/>
  <c r="X124" i="29"/>
  <c r="T128" i="29"/>
  <c r="X128" i="29"/>
  <c r="U131" i="29"/>
  <c r="Y131" i="29"/>
  <c r="U135" i="29"/>
  <c r="Y135" i="29"/>
  <c r="T136" i="29"/>
  <c r="X136" i="29"/>
  <c r="U139" i="29"/>
  <c r="Y139" i="29"/>
  <c r="T140" i="29"/>
  <c r="X140" i="29"/>
  <c r="T144" i="29"/>
  <c r="X144" i="29"/>
  <c r="U147" i="29"/>
  <c r="Y147" i="29"/>
  <c r="T152" i="29"/>
  <c r="X152" i="29"/>
  <c r="U155" i="29"/>
  <c r="Y155" i="29"/>
  <c r="T156" i="29"/>
  <c r="X156" i="29"/>
  <c r="U159" i="29"/>
  <c r="Y159" i="29"/>
  <c r="T160" i="29"/>
  <c r="X160" i="29"/>
  <c r="U163" i="29"/>
  <c r="Y163" i="29"/>
  <c r="T164" i="29"/>
  <c r="X164" i="29"/>
  <c r="T168" i="29"/>
  <c r="X168" i="29"/>
  <c r="U171" i="29"/>
  <c r="Y171" i="29"/>
  <c r="T172" i="29"/>
  <c r="X172" i="29"/>
  <c r="U175" i="29"/>
  <c r="Y175" i="29"/>
  <c r="T176" i="29"/>
  <c r="X176" i="29"/>
  <c r="T180" i="29"/>
  <c r="X180" i="29"/>
  <c r="U183" i="29"/>
  <c r="Y183" i="29"/>
  <c r="T184" i="29"/>
  <c r="X184" i="29"/>
  <c r="U187" i="29"/>
  <c r="Y187" i="29"/>
  <c r="T188" i="29"/>
  <c r="X188" i="29"/>
  <c r="U191" i="29"/>
  <c r="Y191" i="29"/>
  <c r="T192" i="29"/>
  <c r="X192" i="29"/>
  <c r="U195" i="29"/>
  <c r="Y195" i="29"/>
  <c r="T196" i="29"/>
  <c r="X196" i="29"/>
  <c r="U199" i="29"/>
  <c r="Y199" i="29"/>
  <c r="T200" i="29"/>
  <c r="X200" i="29"/>
  <c r="U203" i="29"/>
  <c r="Y203" i="29"/>
  <c r="T204" i="29"/>
  <c r="X204" i="29"/>
  <c r="V207" i="29"/>
  <c r="AA207" i="29"/>
  <c r="Z209" i="29"/>
  <c r="V209" i="29"/>
  <c r="T209" i="29"/>
  <c r="Y209" i="29"/>
  <c r="W211" i="29"/>
  <c r="AA212" i="29"/>
  <c r="W212" i="29"/>
  <c r="T212" i="29"/>
  <c r="Y212" i="29"/>
  <c r="U213" i="29"/>
  <c r="AA213" i="29"/>
  <c r="U216" i="29"/>
  <c r="Z216" i="29"/>
  <c r="X219" i="29"/>
  <c r="Y222" i="29"/>
  <c r="U222" i="29"/>
  <c r="T222" i="29"/>
  <c r="Z222" i="29"/>
  <c r="V223" i="29"/>
  <c r="AA223" i="29"/>
  <c r="Y227" i="29"/>
  <c r="V228" i="29"/>
  <c r="U229" i="29"/>
  <c r="Z230" i="29"/>
  <c r="V230" i="29"/>
  <c r="Y230" i="29"/>
  <c r="U230" i="29"/>
  <c r="T230" i="29"/>
  <c r="AA231" i="29"/>
  <c r="X244" i="29"/>
  <c r="AA246" i="29"/>
  <c r="W246" i="29"/>
  <c r="Z246" i="29"/>
  <c r="V246" i="29"/>
  <c r="Y246" i="29"/>
  <c r="U246" i="29"/>
  <c r="T246" i="29"/>
  <c r="Y247" i="29"/>
  <c r="X260" i="29"/>
  <c r="AA262" i="29"/>
  <c r="W262" i="29"/>
  <c r="Z262" i="29"/>
  <c r="V262" i="29"/>
  <c r="Y262" i="29"/>
  <c r="U262" i="29"/>
  <c r="T262" i="29"/>
  <c r="Y263" i="29"/>
  <c r="Z283" i="29"/>
  <c r="U283" i="29"/>
  <c r="Y283" i="29"/>
  <c r="W283" i="29"/>
  <c r="AA283" i="29"/>
  <c r="X302" i="29"/>
  <c r="W302" i="29"/>
  <c r="W303" i="29"/>
  <c r="V303" i="29"/>
  <c r="AA303" i="29"/>
  <c r="AA306" i="29"/>
  <c r="W306" i="29"/>
  <c r="Z306" i="29"/>
  <c r="V306" i="29"/>
  <c r="Y306" i="29"/>
  <c r="U306" i="29"/>
  <c r="X306" i="29"/>
  <c r="B306" i="29" s="1"/>
  <c r="T306" i="29"/>
  <c r="Z312" i="29"/>
  <c r="V312" i="29"/>
  <c r="AA315" i="29"/>
  <c r="W315" i="29"/>
  <c r="T109" i="29"/>
  <c r="T113" i="29"/>
  <c r="T117" i="29"/>
  <c r="B117" i="29" s="1"/>
  <c r="V119" i="29"/>
  <c r="U120" i="29"/>
  <c r="T121" i="29"/>
  <c r="V123" i="29"/>
  <c r="U124" i="29"/>
  <c r="T125" i="29"/>
  <c r="U128" i="29"/>
  <c r="T129" i="29"/>
  <c r="V131" i="29"/>
  <c r="T133" i="29"/>
  <c r="B133" i="29" s="1"/>
  <c r="V135" i="29"/>
  <c r="U136" i="29"/>
  <c r="T137" i="29"/>
  <c r="V139" i="29"/>
  <c r="U140" i="29"/>
  <c r="T141" i="29"/>
  <c r="V143" i="29"/>
  <c r="U144" i="29"/>
  <c r="T145" i="29"/>
  <c r="V147" i="29"/>
  <c r="T149" i="29"/>
  <c r="U152" i="29"/>
  <c r="T153" i="29"/>
  <c r="V155" i="29"/>
  <c r="U156" i="29"/>
  <c r="T157" i="29"/>
  <c r="B157" i="29"/>
  <c r="V159" i="29"/>
  <c r="U160" i="29"/>
  <c r="T161" i="29"/>
  <c r="V163" i="29"/>
  <c r="U164" i="29"/>
  <c r="T165" i="29"/>
  <c r="B165" i="29" s="1"/>
  <c r="U168" i="29"/>
  <c r="T169" i="29"/>
  <c r="V171" i="29"/>
  <c r="U172" i="29"/>
  <c r="T173" i="29"/>
  <c r="V175" i="29"/>
  <c r="U176" i="29"/>
  <c r="U180" i="29"/>
  <c r="T181" i="29"/>
  <c r="V183" i="29"/>
  <c r="U184" i="29"/>
  <c r="T185" i="29"/>
  <c r="V187" i="29"/>
  <c r="U188" i="29"/>
  <c r="T189" i="29"/>
  <c r="B189" i="29" s="1"/>
  <c r="V191" i="29"/>
  <c r="U192" i="29"/>
  <c r="T193" i="29"/>
  <c r="V195" i="29"/>
  <c r="U196" i="29"/>
  <c r="T197" i="29"/>
  <c r="V199" i="29"/>
  <c r="U200" i="29"/>
  <c r="T201" i="29"/>
  <c r="V203" i="29"/>
  <c r="U204" i="29"/>
  <c r="T205" i="29"/>
  <c r="AA208" i="29"/>
  <c r="W208" i="29"/>
  <c r="T208" i="29"/>
  <c r="Y208" i="29"/>
  <c r="U209" i="29"/>
  <c r="AA209" i="29"/>
  <c r="U212" i="29"/>
  <c r="Z212" i="29"/>
  <c r="X215" i="29"/>
  <c r="Y218" i="29"/>
  <c r="U218" i="29"/>
  <c r="T218" i="29"/>
  <c r="Z218" i="29"/>
  <c r="V219" i="29"/>
  <c r="Z221" i="29"/>
  <c r="V221" i="29"/>
  <c r="T221" i="29"/>
  <c r="Y221" i="29"/>
  <c r="V222" i="29"/>
  <c r="AA222" i="29"/>
  <c r="X224" i="29"/>
  <c r="AA225" i="29"/>
  <c r="W225" i="29"/>
  <c r="Z225" i="29"/>
  <c r="V225" i="29"/>
  <c r="T225" i="29"/>
  <c r="W230" i="29"/>
  <c r="X231" i="29"/>
  <c r="X232" i="29"/>
  <c r="AA233" i="29"/>
  <c r="W233" i="29"/>
  <c r="Z233" i="29"/>
  <c r="V233" i="29"/>
  <c r="T233" i="29"/>
  <c r="AA234" i="29"/>
  <c r="W234" i="29"/>
  <c r="Z234" i="29"/>
  <c r="V234" i="29"/>
  <c r="Y234" i="29"/>
  <c r="U234" i="29"/>
  <c r="T234" i="29"/>
  <c r="X239" i="29"/>
  <c r="X241" i="29"/>
  <c r="Y244" i="29"/>
  <c r="B244" i="29" s="1"/>
  <c r="X246" i="29"/>
  <c r="Z247" i="29"/>
  <c r="AA250" i="29"/>
  <c r="W250" i="29"/>
  <c r="Z250" i="29"/>
  <c r="V250" i="29"/>
  <c r="Y250" i="29"/>
  <c r="U250" i="29"/>
  <c r="B250" i="29" s="1"/>
  <c r="T250" i="29"/>
  <c r="X255" i="29"/>
  <c r="X257" i="29"/>
  <c r="Y260" i="29"/>
  <c r="X262" i="29"/>
  <c r="Z263" i="29"/>
  <c r="AA266" i="29"/>
  <c r="W266" i="29"/>
  <c r="Z266" i="29"/>
  <c r="V266" i="29"/>
  <c r="Y266" i="29"/>
  <c r="U266" i="29"/>
  <c r="T266" i="29"/>
  <c r="X271" i="29"/>
  <c r="X273" i="29"/>
  <c r="W278" i="29"/>
  <c r="Y282" i="29"/>
  <c r="U282" i="29"/>
  <c r="X282" i="29"/>
  <c r="W282" i="29"/>
  <c r="AA282" i="29"/>
  <c r="V282" i="29"/>
  <c r="T282" i="29"/>
  <c r="X289" i="29"/>
  <c r="AA290" i="29"/>
  <c r="V290" i="29"/>
  <c r="AA302" i="29"/>
  <c r="T211" i="29"/>
  <c r="T215" i="29"/>
  <c r="T219" i="29"/>
  <c r="T223" i="29"/>
  <c r="W224" i="29"/>
  <c r="AA224" i="29"/>
  <c r="T227" i="29"/>
  <c r="W228" i="29"/>
  <c r="AA228" i="29"/>
  <c r="T231" i="29"/>
  <c r="W232" i="29"/>
  <c r="AA232" i="29"/>
  <c r="T235" i="29"/>
  <c r="W236" i="29"/>
  <c r="AA236" i="29"/>
  <c r="V237" i="29"/>
  <c r="Z237" i="29"/>
  <c r="T239" i="29"/>
  <c r="W240" i="29"/>
  <c r="AA240" i="29"/>
  <c r="V241" i="29"/>
  <c r="Z241" i="29"/>
  <c r="T243" i="29"/>
  <c r="W244" i="29"/>
  <c r="AA244" i="29"/>
  <c r="V245" i="29"/>
  <c r="Z245" i="29"/>
  <c r="T247" i="29"/>
  <c r="W248" i="29"/>
  <c r="AA248" i="29"/>
  <c r="V249" i="29"/>
  <c r="Z249" i="29"/>
  <c r="T251" i="29"/>
  <c r="W252" i="29"/>
  <c r="AA252" i="29"/>
  <c r="V253" i="29"/>
  <c r="Z253" i="29"/>
  <c r="T255" i="29"/>
  <c r="W256" i="29"/>
  <c r="AA256" i="29"/>
  <c r="V257" i="29"/>
  <c r="Z257" i="29"/>
  <c r="T259" i="29"/>
  <c r="W260" i="29"/>
  <c r="AA260" i="29"/>
  <c r="V261" i="29"/>
  <c r="Z261" i="29"/>
  <c r="T263" i="29"/>
  <c r="W264" i="29"/>
  <c r="AA264" i="29"/>
  <c r="V265" i="29"/>
  <c r="Z265" i="29"/>
  <c r="T267" i="29"/>
  <c r="W268" i="29"/>
  <c r="AA268" i="29"/>
  <c r="V269" i="29"/>
  <c r="Z269" i="29"/>
  <c r="T271" i="29"/>
  <c r="W272" i="29"/>
  <c r="AA272" i="29"/>
  <c r="V273" i="29"/>
  <c r="Z273" i="29"/>
  <c r="X275" i="29"/>
  <c r="T275" i="29"/>
  <c r="U275" i="29"/>
  <c r="Z275" i="29"/>
  <c r="V276" i="29"/>
  <c r="Y278" i="29"/>
  <c r="U278" i="29"/>
  <c r="T278" i="29"/>
  <c r="Z278" i="29"/>
  <c r="V279" i="29"/>
  <c r="Z281" i="29"/>
  <c r="V281" i="29"/>
  <c r="T281" i="29"/>
  <c r="Y281" i="29"/>
  <c r="AA284" i="29"/>
  <c r="W284" i="29"/>
  <c r="T284" i="29"/>
  <c r="Y284" i="29"/>
  <c r="W286" i="29"/>
  <c r="Y287" i="29"/>
  <c r="W289" i="29"/>
  <c r="X291" i="29"/>
  <c r="U291" i="29"/>
  <c r="Z291" i="29"/>
  <c r="V292" i="29"/>
  <c r="Y294" i="29"/>
  <c r="U294" i="29"/>
  <c r="T294" i="29"/>
  <c r="Z294" i="29"/>
  <c r="V295" i="29"/>
  <c r="X298" i="29"/>
  <c r="Y299" i="29"/>
  <c r="W299" i="29"/>
  <c r="Z302" i="29"/>
  <c r="V302" i="29"/>
  <c r="Y302" i="29"/>
  <c r="U302" i="29"/>
  <c r="T302" i="29"/>
  <c r="Z304" i="29"/>
  <c r="Z307" i="29"/>
  <c r="X308" i="29"/>
  <c r="V308" i="29"/>
  <c r="AA310" i="29"/>
  <c r="W310" i="29"/>
  <c r="Z310" i="29"/>
  <c r="V310" i="29"/>
  <c r="Y310" i="29"/>
  <c r="U310" i="29"/>
  <c r="T310" i="29"/>
  <c r="B310" i="29"/>
  <c r="Y311" i="29"/>
  <c r="X315" i="29"/>
  <c r="X317" i="29"/>
  <c r="U317" i="29"/>
  <c r="Y320" i="29"/>
  <c r="Z323" i="29"/>
  <c r="X324" i="29"/>
  <c r="V324" i="29"/>
  <c r="AA326" i="29"/>
  <c r="W326" i="29"/>
  <c r="Z326" i="29"/>
  <c r="V326" i="29"/>
  <c r="Y326" i="29"/>
  <c r="U326" i="29"/>
  <c r="T326" i="29"/>
  <c r="Y327" i="29"/>
  <c r="X331" i="29"/>
  <c r="X333" i="29"/>
  <c r="U333" i="29"/>
  <c r="Y336" i="29"/>
  <c r="Z339" i="29"/>
  <c r="X340" i="29"/>
  <c r="V340" i="29"/>
  <c r="AA342" i="29"/>
  <c r="W342" i="29"/>
  <c r="Z342" i="29"/>
  <c r="V342" i="29"/>
  <c r="Y342" i="29"/>
  <c r="U342" i="29"/>
  <c r="T342" i="29"/>
  <c r="B342" i="29" s="1"/>
  <c r="Y343" i="29"/>
  <c r="X347" i="29"/>
  <c r="X349" i="29"/>
  <c r="U349" i="29"/>
  <c r="AA350" i="29"/>
  <c r="V350" i="29"/>
  <c r="Z360" i="29"/>
  <c r="X360" i="29"/>
  <c r="AA398" i="29"/>
  <c r="W398" i="29"/>
  <c r="Z398" i="29"/>
  <c r="V398" i="29"/>
  <c r="Y398" i="29"/>
  <c r="U398" i="29"/>
  <c r="X398" i="29"/>
  <c r="T398" i="29"/>
  <c r="AA401" i="29"/>
  <c r="W401" i="29"/>
  <c r="U401" i="29"/>
  <c r="AA408" i="29"/>
  <c r="V408" i="29"/>
  <c r="X408" i="29"/>
  <c r="T224" i="29"/>
  <c r="U227" i="29"/>
  <c r="T228" i="29"/>
  <c r="U231" i="29"/>
  <c r="T232" i="29"/>
  <c r="B232" i="29" s="1"/>
  <c r="U235" i="29"/>
  <c r="T236" i="29"/>
  <c r="W237" i="29"/>
  <c r="AA237" i="29"/>
  <c r="U239" i="29"/>
  <c r="T240" i="29"/>
  <c r="W241" i="29"/>
  <c r="AA241" i="29"/>
  <c r="U243" i="29"/>
  <c r="T244" i="29"/>
  <c r="W245" i="29"/>
  <c r="AA245" i="29"/>
  <c r="U247" i="29"/>
  <c r="B247" i="29" s="1"/>
  <c r="T248" i="29"/>
  <c r="W249" i="29"/>
  <c r="AA249" i="29"/>
  <c r="U251" i="29"/>
  <c r="T252" i="29"/>
  <c r="W253" i="29"/>
  <c r="AA253" i="29"/>
  <c r="U255" i="29"/>
  <c r="T256" i="29"/>
  <c r="W257" i="29"/>
  <c r="AA257" i="29"/>
  <c r="U259" i="29"/>
  <c r="T260" i="29"/>
  <c r="W261" i="29"/>
  <c r="AA261" i="29"/>
  <c r="U263" i="29"/>
  <c r="B263" i="29" s="1"/>
  <c r="T264" i="29"/>
  <c r="W265" i="29"/>
  <c r="AA265" i="29"/>
  <c r="U267" i="29"/>
  <c r="T268" i="29"/>
  <c r="W269" i="29"/>
  <c r="AA269" i="29"/>
  <c r="U271" i="29"/>
  <c r="T272" i="29"/>
  <c r="W273" i="29"/>
  <c r="AA273" i="29"/>
  <c r="V275" i="29"/>
  <c r="Z277" i="29"/>
  <c r="V277" i="29"/>
  <c r="T277" i="29"/>
  <c r="Y277" i="29"/>
  <c r="V278" i="29"/>
  <c r="AA278" i="29"/>
  <c r="AA280" i="29"/>
  <c r="W280" i="29"/>
  <c r="T280" i="29"/>
  <c r="Y280" i="29"/>
  <c r="U281" i="29"/>
  <c r="U284" i="29"/>
  <c r="X287" i="29"/>
  <c r="U287" i="29"/>
  <c r="Z287" i="29"/>
  <c r="Y290" i="29"/>
  <c r="U290" i="29"/>
  <c r="T290" i="29"/>
  <c r="Z290" i="29"/>
  <c r="V291" i="29"/>
  <c r="Z293" i="29"/>
  <c r="V293" i="29"/>
  <c r="T293" i="29"/>
  <c r="Y293" i="29"/>
  <c r="V294" i="29"/>
  <c r="AA294" i="29"/>
  <c r="X296" i="29"/>
  <c r="T296" i="29"/>
  <c r="AA296" i="29"/>
  <c r="W296" i="29"/>
  <c r="U296" i="29"/>
  <c r="AA297" i="29"/>
  <c r="W297" i="29"/>
  <c r="Z297" i="29"/>
  <c r="V297" i="29"/>
  <c r="T297" i="29"/>
  <c r="X303" i="29"/>
  <c r="X304" i="29"/>
  <c r="U304" i="29"/>
  <c r="X305" i="29"/>
  <c r="T305" i="29"/>
  <c r="AA305" i="29"/>
  <c r="W305" i="29"/>
  <c r="Z305" i="29"/>
  <c r="V305" i="29"/>
  <c r="U305" i="29"/>
  <c r="Y308" i="29"/>
  <c r="Z311" i="29"/>
  <c r="X312" i="29"/>
  <c r="AA314" i="29"/>
  <c r="W314" i="29"/>
  <c r="Z314" i="29"/>
  <c r="V314" i="29"/>
  <c r="Y314" i="29"/>
  <c r="U314" i="29"/>
  <c r="T314" i="29"/>
  <c r="B314" i="29" s="1"/>
  <c r="Y315" i="29"/>
  <c r="X321" i="29"/>
  <c r="B321" i="29" s="1"/>
  <c r="U321" i="29"/>
  <c r="Y324" i="29"/>
  <c r="Z327" i="29"/>
  <c r="X328" i="29"/>
  <c r="AA330" i="29"/>
  <c r="W330" i="29"/>
  <c r="Z330" i="29"/>
  <c r="V330" i="29"/>
  <c r="Y330" i="29"/>
  <c r="U330" i="29"/>
  <c r="T330" i="29"/>
  <c r="Y331" i="29"/>
  <c r="X337" i="29"/>
  <c r="U337" i="29"/>
  <c r="Y340" i="29"/>
  <c r="Z343" i="29"/>
  <c r="X344" i="29"/>
  <c r="AA346" i="29"/>
  <c r="W346" i="29"/>
  <c r="Z346" i="29"/>
  <c r="V346" i="29"/>
  <c r="Y346" i="29"/>
  <c r="U346" i="29"/>
  <c r="T346" i="29"/>
  <c r="B346" i="29"/>
  <c r="Y347" i="29"/>
  <c r="AA351" i="29"/>
  <c r="X352" i="29"/>
  <c r="U352" i="29"/>
  <c r="AA382" i="29"/>
  <c r="W382" i="29"/>
  <c r="Z382" i="29"/>
  <c r="V382" i="29"/>
  <c r="Y382" i="29"/>
  <c r="U382" i="29"/>
  <c r="X382" i="29"/>
  <c r="T382" i="29"/>
  <c r="B382" i="29"/>
  <c r="AA385" i="29"/>
  <c r="W385" i="29"/>
  <c r="U385" i="29"/>
  <c r="Z388" i="29"/>
  <c r="V388" i="29"/>
  <c r="AA391" i="29"/>
  <c r="W391" i="29"/>
  <c r="W413" i="29"/>
  <c r="AA413" i="29"/>
  <c r="V235" i="29"/>
  <c r="U236" i="29"/>
  <c r="T237" i="29"/>
  <c r="V239" i="29"/>
  <c r="U240" i="29"/>
  <c r="T241" i="29"/>
  <c r="V243" i="29"/>
  <c r="U244" i="29"/>
  <c r="T245" i="29"/>
  <c r="V247" i="29"/>
  <c r="U248" i="29"/>
  <c r="T249" i="29"/>
  <c r="V251" i="29"/>
  <c r="U252" i="29"/>
  <c r="T253" i="29"/>
  <c r="V255" i="29"/>
  <c r="U256" i="29"/>
  <c r="T257" i="29"/>
  <c r="V259" i="29"/>
  <c r="U260" i="29"/>
  <c r="T261" i="29"/>
  <c r="V263" i="29"/>
  <c r="U264" i="29"/>
  <c r="T265" i="29"/>
  <c r="V267" i="29"/>
  <c r="U268" i="29"/>
  <c r="T269" i="29"/>
  <c r="V271" i="29"/>
  <c r="U272" i="29"/>
  <c r="T273" i="29"/>
  <c r="AA276" i="29"/>
  <c r="W276" i="29"/>
  <c r="T276" i="29"/>
  <c r="Y276" i="29"/>
  <c r="U277" i="29"/>
  <c r="U280" i="29"/>
  <c r="X283" i="29"/>
  <c r="Y286" i="29"/>
  <c r="U286" i="29"/>
  <c r="T286" i="29"/>
  <c r="Z286" i="29"/>
  <c r="V287" i="29"/>
  <c r="Z289" i="29"/>
  <c r="V289" i="29"/>
  <c r="T289" i="29"/>
  <c r="Y289" i="29"/>
  <c r="AA292" i="29"/>
  <c r="W292" i="29"/>
  <c r="T292" i="29"/>
  <c r="Y292" i="29"/>
  <c r="U293" i="29"/>
  <c r="Z298" i="29"/>
  <c r="V298" i="29"/>
  <c r="Y298" i="29"/>
  <c r="U298" i="29"/>
  <c r="T298" i="29"/>
  <c r="Y303" i="29"/>
  <c r="X309" i="29"/>
  <c r="Y312" i="29"/>
  <c r="Z315" i="29"/>
  <c r="AA318" i="29"/>
  <c r="W318" i="29"/>
  <c r="Z318" i="29"/>
  <c r="V318" i="29"/>
  <c r="Y318" i="29"/>
  <c r="U318" i="29"/>
  <c r="T318" i="29"/>
  <c r="X325" i="29"/>
  <c r="Y328" i="29"/>
  <c r="Z331" i="29"/>
  <c r="AA334" i="29"/>
  <c r="W334" i="29"/>
  <c r="Z334" i="29"/>
  <c r="V334" i="29"/>
  <c r="Y334" i="29"/>
  <c r="U334" i="29"/>
  <c r="T334" i="29"/>
  <c r="B334" i="29" s="1"/>
  <c r="X341" i="29"/>
  <c r="Y344" i="29"/>
  <c r="Z347" i="29"/>
  <c r="W351" i="29"/>
  <c r="U361" i="29"/>
  <c r="AA361" i="29"/>
  <c r="Y361" i="29"/>
  <c r="AA366" i="29"/>
  <c r="W366" i="29"/>
  <c r="Z366" i="29"/>
  <c r="V366" i="29"/>
  <c r="Y366" i="29"/>
  <c r="U366" i="29"/>
  <c r="X366" i="29"/>
  <c r="T366" i="29"/>
  <c r="AA369" i="29"/>
  <c r="W369" i="29"/>
  <c r="U369" i="29"/>
  <c r="Z372" i="29"/>
  <c r="V372" i="29"/>
  <c r="AA375" i="29"/>
  <c r="W375" i="29"/>
  <c r="Z422" i="29"/>
  <c r="V422" i="29"/>
  <c r="T279" i="29"/>
  <c r="T283" i="29"/>
  <c r="B283" i="29" s="1"/>
  <c r="T287" i="29"/>
  <c r="T291" i="29"/>
  <c r="T295" i="29"/>
  <c r="T299" i="29"/>
  <c r="W300" i="29"/>
  <c r="AA300" i="29"/>
  <c r="T303" i="29"/>
  <c r="W304" i="29"/>
  <c r="AA304" i="29"/>
  <c r="T307" i="29"/>
  <c r="W308" i="29"/>
  <c r="AA308" i="29"/>
  <c r="V309" i="29"/>
  <c r="Z309" i="29"/>
  <c r="T311" i="29"/>
  <c r="W312" i="29"/>
  <c r="AA312" i="29"/>
  <c r="V313" i="29"/>
  <c r="Z313" i="29"/>
  <c r="T315" i="29"/>
  <c r="W316" i="29"/>
  <c r="AA316" i="29"/>
  <c r="V317" i="29"/>
  <c r="Z317" i="29"/>
  <c r="T319" i="29"/>
  <c r="W320" i="29"/>
  <c r="AA320" i="29"/>
  <c r="V321" i="29"/>
  <c r="Z321" i="29"/>
  <c r="T323" i="29"/>
  <c r="W324" i="29"/>
  <c r="AA324" i="29"/>
  <c r="V325" i="29"/>
  <c r="Z325" i="29"/>
  <c r="T327" i="29"/>
  <c r="W328" i="29"/>
  <c r="AA328" i="29"/>
  <c r="V329" i="29"/>
  <c r="Z329" i="29"/>
  <c r="T331" i="29"/>
  <c r="W332" i="29"/>
  <c r="AA332" i="29"/>
  <c r="V333" i="29"/>
  <c r="Z333" i="29"/>
  <c r="T335" i="29"/>
  <c r="W336" i="29"/>
  <c r="AA336" i="29"/>
  <c r="V337" i="29"/>
  <c r="Z337" i="29"/>
  <c r="T339" i="29"/>
  <c r="W340" i="29"/>
  <c r="AA340" i="29"/>
  <c r="V341" i="29"/>
  <c r="Z341" i="29"/>
  <c r="T343" i="29"/>
  <c r="W344" i="29"/>
  <c r="AA344" i="29"/>
  <c r="V345" i="29"/>
  <c r="Z345" i="29"/>
  <c r="T347" i="29"/>
  <c r="W348" i="29"/>
  <c r="AA348" i="29"/>
  <c r="W349" i="29"/>
  <c r="X351" i="29"/>
  <c r="U351" i="29"/>
  <c r="Z351" i="29"/>
  <c r="V352" i="29"/>
  <c r="Y354" i="29"/>
  <c r="U354" i="29"/>
  <c r="T354" i="29"/>
  <c r="Z354" i="29"/>
  <c r="Z355" i="29"/>
  <c r="V355" i="29"/>
  <c r="W355" i="29"/>
  <c r="X357" i="29"/>
  <c r="U357" i="29"/>
  <c r="AA358" i="29"/>
  <c r="W358" i="29"/>
  <c r="Y358" i="29"/>
  <c r="U358" i="29"/>
  <c r="T358" i="29"/>
  <c r="AA359" i="29"/>
  <c r="Y368" i="29"/>
  <c r="V368" i="29"/>
  <c r="AA370" i="29"/>
  <c r="W370" i="29"/>
  <c r="Z370" i="29"/>
  <c r="V370" i="29"/>
  <c r="Y370" i="29"/>
  <c r="U370" i="29"/>
  <c r="T370" i="29"/>
  <c r="Z371" i="29"/>
  <c r="AA373" i="29"/>
  <c r="W373" i="29"/>
  <c r="Y373" i="29"/>
  <c r="X375" i="29"/>
  <c r="X377" i="29"/>
  <c r="Y384" i="29"/>
  <c r="V384" i="29"/>
  <c r="AA386" i="29"/>
  <c r="W386" i="29"/>
  <c r="Z386" i="29"/>
  <c r="V386" i="29"/>
  <c r="Y386" i="29"/>
  <c r="U386" i="29"/>
  <c r="B386" i="29" s="1"/>
  <c r="T386" i="29"/>
  <c r="Z387" i="29"/>
  <c r="AA389" i="29"/>
  <c r="W389" i="29"/>
  <c r="Y389" i="29"/>
  <c r="X391" i="29"/>
  <c r="X393" i="29"/>
  <c r="Y400" i="29"/>
  <c r="V400" i="29"/>
  <c r="AA402" i="29"/>
  <c r="W402" i="29"/>
  <c r="Z402" i="29"/>
  <c r="V402" i="29"/>
  <c r="Y402" i="29"/>
  <c r="U402" i="29"/>
  <c r="T402" i="29"/>
  <c r="B402" i="29" s="1"/>
  <c r="Z403" i="29"/>
  <c r="W405" i="29"/>
  <c r="V406" i="29"/>
  <c r="U406" i="29"/>
  <c r="Z442" i="29"/>
  <c r="V442" i="29"/>
  <c r="U442" i="29"/>
  <c r="AA442" i="29"/>
  <c r="Y442" i="29"/>
  <c r="W442" i="29"/>
  <c r="U299" i="29"/>
  <c r="T300" i="29"/>
  <c r="B300" i="29" s="1"/>
  <c r="U303" i="29"/>
  <c r="T304" i="29"/>
  <c r="U307" i="29"/>
  <c r="T308" i="29"/>
  <c r="B308" i="29" s="1"/>
  <c r="W309" i="29"/>
  <c r="AA309" i="29"/>
  <c r="U311" i="29"/>
  <c r="T312" i="29"/>
  <c r="W313" i="29"/>
  <c r="AA313" i="29"/>
  <c r="U315" i="29"/>
  <c r="T316" i="29"/>
  <c r="W317" i="29"/>
  <c r="AA317" i="29"/>
  <c r="U319" i="29"/>
  <c r="T320" i="29"/>
  <c r="W321" i="29"/>
  <c r="AA321" i="29"/>
  <c r="U323" i="29"/>
  <c r="T324" i="29"/>
  <c r="B324" i="29" s="1"/>
  <c r="W325" i="29"/>
  <c r="AA325" i="29"/>
  <c r="U327" i="29"/>
  <c r="T328" i="29"/>
  <c r="W329" i="29"/>
  <c r="AA329" i="29"/>
  <c r="U331" i="29"/>
  <c r="T332" i="29"/>
  <c r="W333" i="29"/>
  <c r="AA333" i="29"/>
  <c r="U335" i="29"/>
  <c r="T336" i="29"/>
  <c r="W337" i="29"/>
  <c r="AA337" i="29"/>
  <c r="U339" i="29"/>
  <c r="T340" i="29"/>
  <c r="W341" i="29"/>
  <c r="AA341" i="29"/>
  <c r="U343" i="29"/>
  <c r="T344" i="29"/>
  <c r="W345" i="29"/>
  <c r="AA345" i="29"/>
  <c r="U347" i="29"/>
  <c r="T348" i="29"/>
  <c r="Y350" i="29"/>
  <c r="U350" i="29"/>
  <c r="T350" i="29"/>
  <c r="Z350" i="29"/>
  <c r="V351" i="29"/>
  <c r="Z353" i="29"/>
  <c r="V353" i="29"/>
  <c r="T353" i="29"/>
  <c r="Y353" i="29"/>
  <c r="V354" i="29"/>
  <c r="B354" i="29" s="1"/>
  <c r="AA354" i="29"/>
  <c r="Y355" i="29"/>
  <c r="V358" i="29"/>
  <c r="X359" i="29"/>
  <c r="Y360" i="29"/>
  <c r="U360" i="29"/>
  <c r="AA360" i="29"/>
  <c r="W360" i="29"/>
  <c r="T360" i="29"/>
  <c r="X365" i="29"/>
  <c r="Y372" i="29"/>
  <c r="AA374" i="29"/>
  <c r="W374" i="29"/>
  <c r="Z374" i="29"/>
  <c r="V374" i="29"/>
  <c r="Y374" i="29"/>
  <c r="U374" i="29"/>
  <c r="T374" i="29"/>
  <c r="Z375" i="29"/>
  <c r="AA377" i="29"/>
  <c r="W377" i="29"/>
  <c r="Y377" i="29"/>
  <c r="X381" i="29"/>
  <c r="Y388" i="29"/>
  <c r="AA390" i="29"/>
  <c r="W390" i="29"/>
  <c r="Z390" i="29"/>
  <c r="V390" i="29"/>
  <c r="Y390" i="29"/>
  <c r="U390" i="29"/>
  <c r="T390" i="29"/>
  <c r="Z391" i="29"/>
  <c r="AA393" i="29"/>
  <c r="W393" i="29"/>
  <c r="Y393" i="29"/>
  <c r="X397" i="29"/>
  <c r="X404" i="29"/>
  <c r="Z406" i="29"/>
  <c r="Z435" i="29"/>
  <c r="V307" i="29"/>
  <c r="U308" i="29"/>
  <c r="T309" i="29"/>
  <c r="B309" i="29" s="1"/>
  <c r="V311" i="29"/>
  <c r="U312" i="29"/>
  <c r="T313" i="29"/>
  <c r="V315" i="29"/>
  <c r="U316" i="29"/>
  <c r="T317" i="29"/>
  <c r="B317" i="29" s="1"/>
  <c r="V319" i="29"/>
  <c r="U320" i="29"/>
  <c r="T321" i="29"/>
  <c r="V323" i="29"/>
  <c r="U324" i="29"/>
  <c r="T325" i="29"/>
  <c r="V327" i="29"/>
  <c r="U328" i="29"/>
  <c r="T329" i="29"/>
  <c r="V331" i="29"/>
  <c r="U332" i="29"/>
  <c r="T333" i="29"/>
  <c r="B333" i="29" s="1"/>
  <c r="V335" i="29"/>
  <c r="U336" i="29"/>
  <c r="T337" i="29"/>
  <c r="V339" i="29"/>
  <c r="U340" i="29"/>
  <c r="T341" i="29"/>
  <c r="B341" i="29" s="1"/>
  <c r="V343" i="29"/>
  <c r="U344" i="29"/>
  <c r="T345" i="29"/>
  <c r="V347" i="29"/>
  <c r="U348" i="29"/>
  <c r="Z349" i="29"/>
  <c r="V349" i="29"/>
  <c r="T349" i="29"/>
  <c r="B349" i="29" s="1"/>
  <c r="Y349" i="29"/>
  <c r="AA352" i="29"/>
  <c r="W352" i="29"/>
  <c r="T352" i="29"/>
  <c r="B352" i="29" s="1"/>
  <c r="Y352" i="29"/>
  <c r="U353" i="29"/>
  <c r="Z359" i="29"/>
  <c r="V359" i="29"/>
  <c r="W359" i="29"/>
  <c r="X361" i="29"/>
  <c r="AA362" i="29"/>
  <c r="W362" i="29"/>
  <c r="Z362" i="29"/>
  <c r="V362" i="29"/>
  <c r="Y362" i="29"/>
  <c r="U362" i="29"/>
  <c r="B362" i="29" s="1"/>
  <c r="T362" i="29"/>
  <c r="AA365" i="29"/>
  <c r="W365" i="29"/>
  <c r="Y365" i="29"/>
  <c r="X369" i="29"/>
  <c r="AA378" i="29"/>
  <c r="W378" i="29"/>
  <c r="Z378" i="29"/>
  <c r="V378" i="29"/>
  <c r="Y378" i="29"/>
  <c r="U378" i="29"/>
  <c r="T378" i="29"/>
  <c r="AA381" i="29"/>
  <c r="W381" i="29"/>
  <c r="Y381" i="29"/>
  <c r="X385" i="29"/>
  <c r="AA394" i="29"/>
  <c r="W394" i="29"/>
  <c r="Z394" i="29"/>
  <c r="V394" i="29"/>
  <c r="Y394" i="29"/>
  <c r="U394" i="29"/>
  <c r="B394" i="29" s="1"/>
  <c r="T394" i="29"/>
  <c r="AA397" i="29"/>
  <c r="W397" i="29"/>
  <c r="Y397" i="29"/>
  <c r="X401" i="29"/>
  <c r="W408" i="29"/>
  <c r="Z412" i="29"/>
  <c r="V412" i="29"/>
  <c r="Y412" i="29"/>
  <c r="U412" i="29"/>
  <c r="AA412" i="29"/>
  <c r="X412" i="29"/>
  <c r="W412" i="29"/>
  <c r="B412" i="29" s="1"/>
  <c r="T412" i="29"/>
  <c r="Z413" i="29"/>
  <c r="U418" i="29"/>
  <c r="Z418" i="29"/>
  <c r="Y418" i="29"/>
  <c r="AA425" i="29"/>
  <c r="W425" i="29"/>
  <c r="AA432" i="29"/>
  <c r="W432" i="29"/>
  <c r="Z432" i="29"/>
  <c r="V432" i="29"/>
  <c r="Y432" i="29"/>
  <c r="U432" i="29"/>
  <c r="X432" i="29"/>
  <c r="T432" i="29"/>
  <c r="B432" i="29"/>
  <c r="T351" i="29"/>
  <c r="T355" i="29"/>
  <c r="V357" i="29"/>
  <c r="Z357" i="29"/>
  <c r="T359" i="29"/>
  <c r="V361" i="29"/>
  <c r="Z361" i="29"/>
  <c r="T363" i="29"/>
  <c r="W364" i="29"/>
  <c r="AA364" i="29"/>
  <c r="V365" i="29"/>
  <c r="Z365" i="29"/>
  <c r="T367" i="29"/>
  <c r="W368" i="29"/>
  <c r="AA368" i="29"/>
  <c r="V369" i="29"/>
  <c r="Z369" i="29"/>
  <c r="T371" i="29"/>
  <c r="W372" i="29"/>
  <c r="AA372" i="29"/>
  <c r="V373" i="29"/>
  <c r="Z373" i="29"/>
  <c r="T375" i="29"/>
  <c r="W376" i="29"/>
  <c r="AA376" i="29"/>
  <c r="V377" i="29"/>
  <c r="Z377" i="29"/>
  <c r="T379" i="29"/>
  <c r="W380" i="29"/>
  <c r="AA380" i="29"/>
  <c r="V381" i="29"/>
  <c r="Z381" i="29"/>
  <c r="T383" i="29"/>
  <c r="W384" i="29"/>
  <c r="AA384" i="29"/>
  <c r="V385" i="29"/>
  <c r="Z385" i="29"/>
  <c r="T387" i="29"/>
  <c r="W388" i="29"/>
  <c r="AA388" i="29"/>
  <c r="V389" i="29"/>
  <c r="Z389" i="29"/>
  <c r="T391" i="29"/>
  <c r="W392" i="29"/>
  <c r="AA392" i="29"/>
  <c r="V393" i="29"/>
  <c r="Z393" i="29"/>
  <c r="T395" i="29"/>
  <c r="W396" i="29"/>
  <c r="AA396" i="29"/>
  <c r="V397" i="29"/>
  <c r="Z397" i="29"/>
  <c r="T399" i="29"/>
  <c r="W400" i="29"/>
  <c r="AA400" i="29"/>
  <c r="V401" i="29"/>
  <c r="Z401" i="29"/>
  <c r="T403" i="29"/>
  <c r="X405" i="29"/>
  <c r="U405" i="29"/>
  <c r="Z405" i="29"/>
  <c r="Y408" i="29"/>
  <c r="U408" i="29"/>
  <c r="T408" i="29"/>
  <c r="B408" i="29" s="1"/>
  <c r="Z408" i="29"/>
  <c r="V409" i="29"/>
  <c r="Z411" i="29"/>
  <c r="V411" i="29"/>
  <c r="T411" i="29"/>
  <c r="Y411" i="29"/>
  <c r="X413" i="29"/>
  <c r="V413" i="29"/>
  <c r="X414" i="29"/>
  <c r="U414" i="29"/>
  <c r="AA415" i="29"/>
  <c r="W415" i="29"/>
  <c r="Z415" i="29"/>
  <c r="V415" i="29"/>
  <c r="T415" i="29"/>
  <c r="AA420" i="29"/>
  <c r="W420" i="29"/>
  <c r="Z420" i="29"/>
  <c r="V420" i="29"/>
  <c r="Y420" i="29"/>
  <c r="U420" i="29"/>
  <c r="T420" i="29"/>
  <c r="Y421" i="29"/>
  <c r="X425" i="29"/>
  <c r="X427" i="29"/>
  <c r="U427" i="29"/>
  <c r="Y430" i="29"/>
  <c r="Z433" i="29"/>
  <c r="X434" i="29"/>
  <c r="W437" i="29"/>
  <c r="AA440" i="29"/>
  <c r="Y441" i="29"/>
  <c r="U441" i="29"/>
  <c r="X441" i="29"/>
  <c r="W441" i="29"/>
  <c r="AA441" i="29"/>
  <c r="V441" i="29"/>
  <c r="T441" i="29"/>
  <c r="U446" i="29"/>
  <c r="Z450" i="29"/>
  <c r="V450" i="29"/>
  <c r="U450" i="29"/>
  <c r="AA450" i="29"/>
  <c r="Y450" i="29"/>
  <c r="U363" i="29"/>
  <c r="Y363" i="29"/>
  <c r="T364" i="29"/>
  <c r="X364" i="29"/>
  <c r="U367" i="29"/>
  <c r="Y367" i="29"/>
  <c r="T368" i="29"/>
  <c r="X368" i="29"/>
  <c r="U371" i="29"/>
  <c r="Y371" i="29"/>
  <c r="T372" i="29"/>
  <c r="X372" i="29"/>
  <c r="U375" i="29"/>
  <c r="Y375" i="29"/>
  <c r="T376" i="29"/>
  <c r="X376" i="29"/>
  <c r="U379" i="29"/>
  <c r="Y379" i="29"/>
  <c r="T380" i="29"/>
  <c r="X380" i="29"/>
  <c r="U383" i="29"/>
  <c r="Y383" i="29"/>
  <c r="T384" i="29"/>
  <c r="X384" i="29"/>
  <c r="U387" i="29"/>
  <c r="Y387" i="29"/>
  <c r="T388" i="29"/>
  <c r="X388" i="29"/>
  <c r="U391" i="29"/>
  <c r="Y391" i="29"/>
  <c r="T392" i="29"/>
  <c r="X392" i="29"/>
  <c r="U395" i="29"/>
  <c r="Y395" i="29"/>
  <c r="T396" i="29"/>
  <c r="X396" i="29"/>
  <c r="U399" i="29"/>
  <c r="Y399" i="29"/>
  <c r="T400" i="29"/>
  <c r="X400" i="29"/>
  <c r="U403" i="29"/>
  <c r="Y403" i="29"/>
  <c r="Y404" i="29"/>
  <c r="U404" i="29"/>
  <c r="T404" i="29"/>
  <c r="Z404" i="29"/>
  <c r="V405" i="29"/>
  <c r="AA405" i="29"/>
  <c r="Z407" i="29"/>
  <c r="V407" i="29"/>
  <c r="T407" i="29"/>
  <c r="Y407" i="29"/>
  <c r="W409" i="29"/>
  <c r="AA410" i="29"/>
  <c r="W410" i="29"/>
  <c r="T410" i="29"/>
  <c r="Y410" i="29"/>
  <c r="U411" i="29"/>
  <c r="AA411" i="29"/>
  <c r="Y413" i="29"/>
  <c r="V414" i="29"/>
  <c r="U415" i="29"/>
  <c r="Z416" i="29"/>
  <c r="V416" i="29"/>
  <c r="Y416" i="29"/>
  <c r="U416" i="29"/>
  <c r="T416" i="29"/>
  <c r="AA417" i="29"/>
  <c r="X422" i="29"/>
  <c r="AA424" i="29"/>
  <c r="W424" i="29"/>
  <c r="Z424" i="29"/>
  <c r="V424" i="29"/>
  <c r="Y424" i="29"/>
  <c r="U424" i="29"/>
  <c r="B424" i="29" s="1"/>
  <c r="T424" i="29"/>
  <c r="Y425" i="29"/>
  <c r="X439" i="29"/>
  <c r="AA445" i="29"/>
  <c r="W445" i="29"/>
  <c r="Y445" i="29"/>
  <c r="U445" i="29"/>
  <c r="Z445" i="29"/>
  <c r="X445" i="29"/>
  <c r="V445" i="29"/>
  <c r="T445" i="29"/>
  <c r="B445" i="29" s="1"/>
  <c r="AA453" i="29"/>
  <c r="W453" i="29"/>
  <c r="Z453" i="29"/>
  <c r="V453" i="29"/>
  <c r="Y453" i="29"/>
  <c r="U453" i="29"/>
  <c r="X453" i="29"/>
  <c r="T453" i="29"/>
  <c r="B453" i="29" s="1"/>
  <c r="AA456" i="29"/>
  <c r="W456" i="29"/>
  <c r="U456" i="29"/>
  <c r="T357" i="29"/>
  <c r="T361" i="29"/>
  <c r="V363" i="29"/>
  <c r="U364" i="29"/>
  <c r="T365" i="29"/>
  <c r="V367" i="29"/>
  <c r="U368" i="29"/>
  <c r="T369" i="29"/>
  <c r="V371" i="29"/>
  <c r="U372" i="29"/>
  <c r="T373" i="29"/>
  <c r="V375" i="29"/>
  <c r="U376" i="29"/>
  <c r="T377" i="29"/>
  <c r="V379" i="29"/>
  <c r="U380" i="29"/>
  <c r="T381" i="29"/>
  <c r="B381" i="29" s="1"/>
  <c r="V383" i="29"/>
  <c r="U384" i="29"/>
  <c r="T385" i="29"/>
  <c r="V387" i="29"/>
  <c r="U388" i="29"/>
  <c r="B388" i="29" s="1"/>
  <c r="T389" i="29"/>
  <c r="V391" i="29"/>
  <c r="B391" i="29" s="1"/>
  <c r="U392" i="29"/>
  <c r="T393" i="29"/>
  <c r="B393" i="29" s="1"/>
  <c r="V395" i="29"/>
  <c r="U396" i="29"/>
  <c r="T397" i="29"/>
  <c r="V399" i="29"/>
  <c r="U400" i="29"/>
  <c r="B400" i="29"/>
  <c r="T401" i="29"/>
  <c r="B401" i="29"/>
  <c r="V403" i="29"/>
  <c r="V404" i="29"/>
  <c r="AA404" i="29"/>
  <c r="AA406" i="29"/>
  <c r="W406" i="29"/>
  <c r="T406" i="29"/>
  <c r="B406" i="29" s="1"/>
  <c r="Y406" i="29"/>
  <c r="U407" i="29"/>
  <c r="AA407" i="29"/>
  <c r="U410" i="29"/>
  <c r="Z410" i="29"/>
  <c r="W416" i="29"/>
  <c r="X417" i="29"/>
  <c r="X418" i="29"/>
  <c r="X419" i="29"/>
  <c r="Y422" i="29"/>
  <c r="X424" i="29"/>
  <c r="Z425" i="29"/>
  <c r="AA428" i="29"/>
  <c r="W428" i="29"/>
  <c r="Z428" i="29"/>
  <c r="V428" i="29"/>
  <c r="Y428" i="29"/>
  <c r="U428" i="29"/>
  <c r="T428" i="29"/>
  <c r="X433" i="29"/>
  <c r="X435" i="29"/>
  <c r="Z439" i="29"/>
  <c r="T405" i="29"/>
  <c r="T409" i="29"/>
  <c r="T413" i="29"/>
  <c r="W414" i="29"/>
  <c r="AA414" i="29"/>
  <c r="T417" i="29"/>
  <c r="W418" i="29"/>
  <c r="AA418" i="29"/>
  <c r="V419" i="29"/>
  <c r="Z419" i="29"/>
  <c r="T421" i="29"/>
  <c r="W422" i="29"/>
  <c r="AA422" i="29"/>
  <c r="V423" i="29"/>
  <c r="B423" i="29" s="1"/>
  <c r="Z423" i="29"/>
  <c r="T425" i="29"/>
  <c r="W426" i="29"/>
  <c r="AA426" i="29"/>
  <c r="V427" i="29"/>
  <c r="Z427" i="29"/>
  <c r="T429" i="29"/>
  <c r="W430" i="29"/>
  <c r="AA430" i="29"/>
  <c r="V431" i="29"/>
  <c r="Z431" i="29"/>
  <c r="T433" i="29"/>
  <c r="W434" i="29"/>
  <c r="AA434" i="29"/>
  <c r="V435" i="29"/>
  <c r="Y437" i="29"/>
  <c r="U437" i="29"/>
  <c r="T437" i="29"/>
  <c r="Z437" i="29"/>
  <c r="V438" i="29"/>
  <c r="Z440" i="29"/>
  <c r="V440" i="29"/>
  <c r="T440" i="29"/>
  <c r="Y440" i="29"/>
  <c r="X443" i="29"/>
  <c r="X446" i="29"/>
  <c r="Y447" i="29"/>
  <c r="U447" i="29"/>
  <c r="AA447" i="29"/>
  <c r="W447" i="29"/>
  <c r="T447" i="29"/>
  <c r="AA448" i="29"/>
  <c r="Y455" i="29"/>
  <c r="V455" i="29"/>
  <c r="AA457" i="29"/>
  <c r="W457" i="29"/>
  <c r="Z457" i="29"/>
  <c r="V457" i="29"/>
  <c r="Y457" i="29"/>
  <c r="U457" i="29"/>
  <c r="B457" i="29" s="1"/>
  <c r="T457" i="29"/>
  <c r="Z458" i="29"/>
  <c r="AA481" i="29"/>
  <c r="W481" i="29"/>
  <c r="AA488" i="29"/>
  <c r="W488" i="29"/>
  <c r="Z488" i="29"/>
  <c r="V488" i="29"/>
  <c r="Y488" i="29"/>
  <c r="U488" i="29"/>
  <c r="X488" i="29"/>
  <c r="T488" i="29"/>
  <c r="B488" i="29" s="1"/>
  <c r="AA491" i="29"/>
  <c r="W491" i="29"/>
  <c r="U491" i="29"/>
  <c r="Z494" i="29"/>
  <c r="V494" i="29"/>
  <c r="U413" i="29"/>
  <c r="T414" i="29"/>
  <c r="U417" i="29"/>
  <c r="T418" i="29"/>
  <c r="W419" i="29"/>
  <c r="AA419" i="29"/>
  <c r="U421" i="29"/>
  <c r="T422" i="29"/>
  <c r="W423" i="29"/>
  <c r="AA423" i="29"/>
  <c r="U425" i="29"/>
  <c r="T426" i="29"/>
  <c r="W427" i="29"/>
  <c r="AA427" i="29"/>
  <c r="U429" i="29"/>
  <c r="T430" i="29"/>
  <c r="W431" i="29"/>
  <c r="AA431" i="29"/>
  <c r="U433" i="29"/>
  <c r="T434" i="29"/>
  <c r="Z436" i="29"/>
  <c r="V436" i="29"/>
  <c r="T436" i="29"/>
  <c r="Y436" i="29"/>
  <c r="V437" i="29"/>
  <c r="AA437" i="29"/>
  <c r="AA439" i="29"/>
  <c r="W439" i="29"/>
  <c r="T439" i="29"/>
  <c r="B439" i="29" s="1"/>
  <c r="Y439" i="29"/>
  <c r="U440" i="29"/>
  <c r="B440" i="29" s="1"/>
  <c r="Y444" i="29"/>
  <c r="Z446" i="29"/>
  <c r="V446" i="29"/>
  <c r="W446" i="29"/>
  <c r="V447" i="29"/>
  <c r="X448" i="29"/>
  <c r="U448" i="29"/>
  <c r="AA449" i="29"/>
  <c r="W449" i="29"/>
  <c r="Y449" i="29"/>
  <c r="U449" i="29"/>
  <c r="T449" i="29"/>
  <c r="X452" i="29"/>
  <c r="AA465" i="29"/>
  <c r="W465" i="29"/>
  <c r="AA472" i="29"/>
  <c r="W472" i="29"/>
  <c r="Z472" i="29"/>
  <c r="V472" i="29"/>
  <c r="Y472" i="29"/>
  <c r="U472" i="29"/>
  <c r="X472" i="29"/>
  <c r="T472" i="29"/>
  <c r="W475" i="29"/>
  <c r="B475" i="29" s="1"/>
  <c r="U475" i="29"/>
  <c r="Z478" i="29"/>
  <c r="B478" i="29" s="1"/>
  <c r="V478" i="29"/>
  <c r="T419" i="29"/>
  <c r="B419" i="29" s="1"/>
  <c r="V421" i="29"/>
  <c r="U422" i="29"/>
  <c r="T423" i="29"/>
  <c r="V425" i="29"/>
  <c r="U426" i="29"/>
  <c r="T427" i="29"/>
  <c r="B427" i="29" s="1"/>
  <c r="V429" i="29"/>
  <c r="U430" i="29"/>
  <c r="T431" i="29"/>
  <c r="V433" i="29"/>
  <c r="U434" i="29"/>
  <c r="AA435" i="29"/>
  <c r="W435" i="29"/>
  <c r="T435" i="29"/>
  <c r="B435" i="29"/>
  <c r="Y435" i="29"/>
  <c r="U436" i="29"/>
  <c r="U439" i="29"/>
  <c r="X442" i="29"/>
  <c r="Y443" i="29"/>
  <c r="U443" i="29"/>
  <c r="AA443" i="29"/>
  <c r="W443" i="29"/>
  <c r="T443" i="29"/>
  <c r="X450" i="29"/>
  <c r="Y451" i="29"/>
  <c r="U451" i="29"/>
  <c r="X451" i="29"/>
  <c r="AA451" i="29"/>
  <c r="W451" i="29"/>
  <c r="T451" i="29"/>
  <c r="AA452" i="29"/>
  <c r="W452" i="29"/>
  <c r="Y452" i="29"/>
  <c r="X456" i="29"/>
  <c r="Z462" i="29"/>
  <c r="V462" i="29"/>
  <c r="T438" i="29"/>
  <c r="T442" i="29"/>
  <c r="V444" i="29"/>
  <c r="Z444" i="29"/>
  <c r="T446" i="29"/>
  <c r="V448" i="29"/>
  <c r="Z448" i="29"/>
  <c r="T450" i="29"/>
  <c r="V452" i="29"/>
  <c r="Z452" i="29"/>
  <c r="T454" i="29"/>
  <c r="B454" i="29" s="1"/>
  <c r="W455" i="29"/>
  <c r="AA455" i="29"/>
  <c r="V456" i="29"/>
  <c r="B456" i="29"/>
  <c r="Z456" i="29"/>
  <c r="T458" i="29"/>
  <c r="AA460" i="29"/>
  <c r="W460" i="29"/>
  <c r="Z460" i="29"/>
  <c r="V460" i="29"/>
  <c r="Y460" i="29"/>
  <c r="U460" i="29"/>
  <c r="T460" i="29"/>
  <c r="Z465" i="29"/>
  <c r="X467" i="29"/>
  <c r="U467" i="29"/>
  <c r="Y474" i="29"/>
  <c r="AA476" i="29"/>
  <c r="W476" i="29"/>
  <c r="Z476" i="29"/>
  <c r="V476" i="29"/>
  <c r="Y476" i="29"/>
  <c r="U476" i="29"/>
  <c r="T476" i="29"/>
  <c r="B476" i="29" s="1"/>
  <c r="Y477" i="29"/>
  <c r="AA479" i="29"/>
  <c r="W479" i="29"/>
  <c r="Y479" i="29"/>
  <c r="Z481" i="29"/>
  <c r="X483" i="29"/>
  <c r="Y490" i="29"/>
  <c r="AA492" i="29"/>
  <c r="W492" i="29"/>
  <c r="Z492" i="29"/>
  <c r="V492" i="29"/>
  <c r="Y492" i="29"/>
  <c r="U492" i="29"/>
  <c r="T492" i="29"/>
  <c r="B492" i="29"/>
  <c r="Y493" i="29"/>
  <c r="AA495" i="29"/>
  <c r="W495" i="29"/>
  <c r="Y495" i="29"/>
  <c r="U454" i="29"/>
  <c r="Y454" i="29"/>
  <c r="T455" i="29"/>
  <c r="X455" i="29"/>
  <c r="U458" i="29"/>
  <c r="Y458" i="29"/>
  <c r="X459" i="29"/>
  <c r="AA459" i="29"/>
  <c r="W459" i="29"/>
  <c r="Z459" i="29"/>
  <c r="V459" i="29"/>
  <c r="B459" i="29" s="1"/>
  <c r="T459" i="29"/>
  <c r="Y462" i="29"/>
  <c r="AA464" i="29"/>
  <c r="W464" i="29"/>
  <c r="Z464" i="29"/>
  <c r="V464" i="29"/>
  <c r="Y464" i="29"/>
  <c r="U464" i="29"/>
  <c r="T464" i="29"/>
  <c r="Y478" i="29"/>
  <c r="AA480" i="29"/>
  <c r="W480" i="29"/>
  <c r="Z480" i="29"/>
  <c r="V480" i="29"/>
  <c r="Y480" i="29"/>
  <c r="U480" i="29"/>
  <c r="T480" i="29"/>
  <c r="Y481" i="29"/>
  <c r="AA483" i="29"/>
  <c r="W483" i="29"/>
  <c r="Y483" i="29"/>
  <c r="Y494" i="29"/>
  <c r="AA496" i="29"/>
  <c r="W496" i="29"/>
  <c r="Z496" i="29"/>
  <c r="V496" i="29"/>
  <c r="Y496" i="29"/>
  <c r="U496" i="29"/>
  <c r="T496" i="29"/>
  <c r="T444" i="29"/>
  <c r="T448" i="29"/>
  <c r="T452" i="29"/>
  <c r="B452" i="29"/>
  <c r="V454" i="29"/>
  <c r="U455" i="29"/>
  <c r="B455" i="29" s="1"/>
  <c r="T456" i="29"/>
  <c r="V458" i="29"/>
  <c r="U459" i="29"/>
  <c r="X464" i="29"/>
  <c r="B464" i="29" s="1"/>
  <c r="AA468" i="29"/>
  <c r="W468" i="29"/>
  <c r="Z468" i="29"/>
  <c r="V468" i="29"/>
  <c r="Y468" i="29"/>
  <c r="U468" i="29"/>
  <c r="T468" i="29"/>
  <c r="Z473" i="29"/>
  <c r="X475" i="29"/>
  <c r="X480" i="29"/>
  <c r="AA484" i="29"/>
  <c r="W484" i="29"/>
  <c r="Z484" i="29"/>
  <c r="V484" i="29"/>
  <c r="Y484" i="29"/>
  <c r="U484" i="29"/>
  <c r="T484" i="29"/>
  <c r="B484" i="29" s="1"/>
  <c r="AA487" i="29"/>
  <c r="W487" i="29"/>
  <c r="Y487" i="29"/>
  <c r="B487" i="29" s="1"/>
  <c r="Z489" i="29"/>
  <c r="X491" i="29"/>
  <c r="X496" i="29"/>
  <c r="T461" i="29"/>
  <c r="X461" i="29"/>
  <c r="W462" i="29"/>
  <c r="AA462" i="29"/>
  <c r="V463" i="29"/>
  <c r="Z463" i="29"/>
  <c r="T465" i="29"/>
  <c r="X465" i="29"/>
  <c r="W466" i="29"/>
  <c r="AA466" i="29"/>
  <c r="V467" i="29"/>
  <c r="Z467" i="29"/>
  <c r="T469" i="29"/>
  <c r="X469" i="29"/>
  <c r="W470" i="29"/>
  <c r="AA470" i="29"/>
  <c r="V471" i="29"/>
  <c r="Z471" i="29"/>
  <c r="T473" i="29"/>
  <c r="X473" i="29"/>
  <c r="W474" i="29"/>
  <c r="AA474" i="29"/>
  <c r="V475" i="29"/>
  <c r="Z475" i="29"/>
  <c r="T477" i="29"/>
  <c r="X477" i="29"/>
  <c r="W478" i="29"/>
  <c r="AA478" i="29"/>
  <c r="V479" i="29"/>
  <c r="Z479" i="29"/>
  <c r="T481" i="29"/>
  <c r="X481" i="29"/>
  <c r="W482" i="29"/>
  <c r="AA482" i="29"/>
  <c r="V483" i="29"/>
  <c r="Z483" i="29"/>
  <c r="T485" i="29"/>
  <c r="X485" i="29"/>
  <c r="W486" i="29"/>
  <c r="AA486" i="29"/>
  <c r="V487" i="29"/>
  <c r="Z487" i="29"/>
  <c r="T489" i="29"/>
  <c r="X489" i="29"/>
  <c r="W490" i="29"/>
  <c r="AA490" i="29"/>
  <c r="V491" i="29"/>
  <c r="Z491" i="29"/>
  <c r="T493" i="29"/>
  <c r="X493" i="29"/>
  <c r="W494" i="29"/>
  <c r="AA494" i="29"/>
  <c r="V495" i="29"/>
  <c r="Z495" i="29"/>
  <c r="U461" i="29"/>
  <c r="Y461" i="29"/>
  <c r="T462" i="29"/>
  <c r="X462" i="29"/>
  <c r="W463" i="29"/>
  <c r="AA463" i="29"/>
  <c r="U465" i="29"/>
  <c r="Y465" i="29"/>
  <c r="T466" i="29"/>
  <c r="X466" i="29"/>
  <c r="W467" i="29"/>
  <c r="AA467" i="29"/>
  <c r="U469" i="29"/>
  <c r="Y469" i="29"/>
  <c r="T470" i="29"/>
  <c r="X470" i="29"/>
  <c r="W471" i="29"/>
  <c r="AA471" i="29"/>
  <c r="U473" i="29"/>
  <c r="Y473" i="29"/>
  <c r="T474" i="29"/>
  <c r="X474" i="29"/>
  <c r="AA475" i="29"/>
  <c r="U477" i="29"/>
  <c r="T478" i="29"/>
  <c r="X478" i="29"/>
  <c r="U481" i="29"/>
  <c r="T482" i="29"/>
  <c r="X482" i="29"/>
  <c r="U485" i="29"/>
  <c r="T486" i="29"/>
  <c r="X486" i="29"/>
  <c r="U489" i="29"/>
  <c r="T490" i="29"/>
  <c r="X490" i="29"/>
  <c r="U493" i="29"/>
  <c r="T494" i="29"/>
  <c r="X494" i="29"/>
  <c r="V461" i="29"/>
  <c r="U462" i="29"/>
  <c r="T463" i="29"/>
  <c r="V465" i="29"/>
  <c r="U466" i="29"/>
  <c r="T467" i="29"/>
  <c r="V469" i="29"/>
  <c r="U470" i="29"/>
  <c r="T471" i="29"/>
  <c r="V473" i="29"/>
  <c r="U474" i="29"/>
  <c r="T475" i="29"/>
  <c r="V477" i="29"/>
  <c r="U478" i="29"/>
  <c r="T479" i="29"/>
  <c r="V481" i="29"/>
  <c r="B481" i="29" s="1"/>
  <c r="U482" i="29"/>
  <c r="T483" i="29"/>
  <c r="B483" i="29" s="1"/>
  <c r="V485" i="29"/>
  <c r="U486" i="29"/>
  <c r="T487" i="29"/>
  <c r="V489" i="29"/>
  <c r="U490" i="29"/>
  <c r="T491" i="29"/>
  <c r="V493" i="29"/>
  <c r="U494" i="29"/>
  <c r="T495" i="29"/>
  <c r="B413" i="29"/>
  <c r="B330" i="29"/>
  <c r="B215" i="29"/>
  <c r="B221" i="29"/>
  <c r="B288" i="29"/>
  <c r="B274" i="29"/>
  <c r="B217" i="29"/>
  <c r="B75" i="29"/>
  <c r="B480" i="29"/>
  <c r="B372" i="29"/>
  <c r="B398" i="29"/>
  <c r="B210" i="29"/>
  <c r="B206" i="29"/>
  <c r="B174" i="29"/>
  <c r="B22" i="29"/>
  <c r="B238" i="29"/>
  <c r="B154" i="29"/>
  <c r="B81" i="29"/>
  <c r="B17" i="29"/>
  <c r="B13" i="29"/>
  <c r="B198" i="29"/>
  <c r="B443" i="29"/>
  <c r="B365" i="29"/>
  <c r="B340" i="29"/>
  <c r="B366" i="29"/>
  <c r="B302" i="29"/>
  <c r="B223" i="29"/>
  <c r="B246" i="29"/>
  <c r="B200" i="29"/>
  <c r="B301" i="29"/>
  <c r="B202" i="29"/>
  <c r="B52" i="29"/>
  <c r="B91" i="29"/>
  <c r="BS55" i="32"/>
  <c r="BZ55" i="32" s="1"/>
  <c r="BU46" i="32"/>
  <c r="BT6" i="32"/>
  <c r="BS19" i="32"/>
  <c r="BV52" i="32"/>
  <c r="BV36" i="32"/>
  <c r="BV26" i="32"/>
  <c r="CB25" i="32" s="1"/>
  <c r="CC25" i="32" s="1"/>
  <c r="S47" i="32"/>
  <c r="U16" i="32"/>
  <c r="BT19" i="32"/>
  <c r="BT48" i="32"/>
  <c r="CA44" i="32" s="1"/>
  <c r="CC44" i="32" s="1"/>
  <c r="BS37" i="32"/>
  <c r="V36" i="32"/>
  <c r="BT39" i="32"/>
  <c r="BV46" i="32"/>
  <c r="C84" i="32"/>
  <c r="B84" i="32"/>
  <c r="A85" i="32"/>
  <c r="BT8" i="32"/>
  <c r="BS3" i="32"/>
  <c r="T6" i="32"/>
  <c r="AB3" i="32"/>
  <c r="V38" i="32"/>
  <c r="BU49" i="32"/>
  <c r="BV44" i="32"/>
  <c r="BT49" i="32"/>
  <c r="S19" i="32"/>
  <c r="BU29" i="32"/>
  <c r="CA25" i="32" s="1"/>
  <c r="BS47" i="32"/>
  <c r="BS48" i="32"/>
  <c r="BS44" i="32"/>
  <c r="BU42" i="32"/>
  <c r="BT16" i="32"/>
  <c r="BV27" i="32"/>
  <c r="BT25" i="32"/>
  <c r="BT26" i="32"/>
  <c r="T29" i="32"/>
  <c r="BU36" i="32"/>
  <c r="BS49" i="32"/>
  <c r="T28" i="32"/>
  <c r="T36" i="32"/>
  <c r="BV33" i="32"/>
  <c r="BV48" i="32"/>
  <c r="BU45" i="32"/>
  <c r="T42" i="32"/>
  <c r="BU26" i="32"/>
  <c r="S43" i="32"/>
  <c r="S3" i="32"/>
  <c r="BV24" i="32"/>
  <c r="U22" i="32"/>
  <c r="U23" i="32"/>
  <c r="BV37" i="32"/>
  <c r="CA33" i="32" s="1"/>
  <c r="S33" i="32"/>
  <c r="BS34" i="32"/>
  <c r="BS35" i="32"/>
  <c r="U37" i="32"/>
  <c r="AA5" i="32"/>
  <c r="V3" i="32"/>
  <c r="BU25" i="32"/>
  <c r="BV32" i="32"/>
  <c r="BU33" i="32"/>
  <c r="T32" i="32"/>
  <c r="V2" i="32"/>
  <c r="BT14" i="32"/>
  <c r="BT15" i="32"/>
  <c r="BV13" i="32"/>
  <c r="T34" i="32"/>
  <c r="BV28" i="32"/>
  <c r="BU32" i="32"/>
  <c r="U43" i="32"/>
  <c r="BV23" i="32"/>
  <c r="BS13" i="32"/>
  <c r="T12" i="32"/>
  <c r="T44" i="32"/>
  <c r="BT12" i="32"/>
  <c r="BU22" i="32"/>
  <c r="S13" i="32"/>
  <c r="V42" i="32"/>
  <c r="V7" i="32"/>
  <c r="T5" i="32"/>
  <c r="S5" i="32"/>
  <c r="S45" i="32"/>
  <c r="T2" i="32"/>
  <c r="S48" i="32"/>
  <c r="AB42" i="32" s="1"/>
  <c r="BU59" i="32"/>
  <c r="S44" i="32"/>
  <c r="BT9" i="32"/>
  <c r="BS9" i="32"/>
  <c r="BU13" i="32"/>
  <c r="BU17" i="32"/>
  <c r="CA13" i="32" s="1"/>
  <c r="U39" i="32"/>
  <c r="U35" i="32"/>
  <c r="U36" i="32"/>
  <c r="S34" i="32"/>
  <c r="BT34" i="32"/>
  <c r="BT38" i="32"/>
  <c r="T45" i="32"/>
  <c r="V47" i="32"/>
  <c r="AA43" i="32" s="1"/>
  <c r="T35" i="32"/>
  <c r="U32" i="32"/>
  <c r="V43" i="32"/>
  <c r="BT2" i="32"/>
  <c r="BS7" i="32"/>
  <c r="BU5" i="32"/>
  <c r="BU9" i="32"/>
  <c r="U19" i="32"/>
  <c r="V17" i="32"/>
  <c r="BV47" i="32"/>
  <c r="BV43" i="32"/>
  <c r="BT45" i="32"/>
  <c r="BS57" i="32"/>
  <c r="BT52" i="32"/>
  <c r="BU56" i="32"/>
  <c r="CA52" i="32"/>
  <c r="BU52" i="32"/>
  <c r="BS54" i="32"/>
  <c r="U7" i="32"/>
  <c r="AA3" i="32"/>
  <c r="T4" i="32"/>
  <c r="U3" i="32"/>
  <c r="V28" i="32"/>
  <c r="S28" i="32"/>
  <c r="S24" i="32"/>
  <c r="T25" i="32"/>
  <c r="V27" i="32"/>
  <c r="V23" i="32"/>
  <c r="V26" i="32"/>
  <c r="S25" i="32"/>
  <c r="V22" i="32"/>
  <c r="T24" i="32"/>
  <c r="V34" i="32"/>
  <c r="V8" i="32"/>
  <c r="V4" i="32"/>
  <c r="U5" i="32"/>
  <c r="U2" i="32"/>
  <c r="Z2" i="32"/>
  <c r="U6" i="32"/>
  <c r="AA2" i="32"/>
  <c r="S4" i="32"/>
  <c r="BT28" i="32"/>
  <c r="CA24" i="32" s="1"/>
  <c r="V37" i="32"/>
  <c r="AA33" i="32" s="1"/>
  <c r="AC33" i="32" s="1"/>
  <c r="V33" i="32"/>
  <c r="Z33" i="32"/>
  <c r="BU7" i="32"/>
  <c r="BU3" i="32"/>
  <c r="BT4" i="32"/>
  <c r="T26" i="32"/>
  <c r="AA22" i="32" s="1"/>
  <c r="BV12" i="32"/>
  <c r="BS15" i="32"/>
  <c r="BZ15" i="32" s="1"/>
  <c r="S39" i="32"/>
  <c r="V32" i="32"/>
  <c r="Z32" i="32" s="1"/>
  <c r="S35" i="32"/>
  <c r="Z35" i="32"/>
  <c r="U49" i="32"/>
  <c r="Z5" i="32"/>
  <c r="AB4" i="32"/>
  <c r="AA5" i="28"/>
  <c r="AB3" i="28"/>
  <c r="AB4" i="28"/>
  <c r="AB5" i="28"/>
  <c r="AA4" i="28"/>
  <c r="AC4" i="28" s="1"/>
  <c r="Z2" i="28"/>
  <c r="AA2" i="28"/>
  <c r="AC2" i="28" s="1"/>
  <c r="CA52" i="28"/>
  <c r="CC52" i="28" s="1"/>
  <c r="CC55" i="28"/>
  <c r="T55" i="32"/>
  <c r="T59" i="32"/>
  <c r="CC53" i="28"/>
  <c r="CS23" i="28"/>
  <c r="CI23" i="28"/>
  <c r="CO23" i="28"/>
  <c r="CH23" i="28"/>
  <c r="CT23" i="28"/>
  <c r="CR24" i="28"/>
  <c r="CT24" i="28"/>
  <c r="CO24" i="28"/>
  <c r="CI24" i="28"/>
  <c r="CG24" i="28"/>
  <c r="CC2" i="28"/>
  <c r="CR25" i="28"/>
  <c r="CG25" i="28"/>
  <c r="CS25" i="28"/>
  <c r="CN25" i="28"/>
  <c r="CH25" i="28"/>
  <c r="CS22" i="28"/>
  <c r="CT22" i="28"/>
  <c r="CO22" i="28"/>
  <c r="CI22" i="28"/>
  <c r="CH22" i="28"/>
  <c r="CG22" i="28"/>
  <c r="CJ22" i="28"/>
  <c r="CA3" i="28"/>
  <c r="CC3" i="28"/>
  <c r="BZ15" i="28"/>
  <c r="BZ4" i="28"/>
  <c r="CC22" i="28"/>
  <c r="CB45" i="28"/>
  <c r="CA4" i="28"/>
  <c r="CC4" i="28"/>
  <c r="BZ2" i="28"/>
  <c r="CA23" i="28"/>
  <c r="CC23" i="28"/>
  <c r="BZ34" i="28"/>
  <c r="CB15" i="28"/>
  <c r="CC15" i="28"/>
  <c r="CA24" i="28"/>
  <c r="CC24" i="28"/>
  <c r="CA2" i="28"/>
  <c r="BZ32" i="28"/>
  <c r="BZ43" i="28"/>
  <c r="CS43" i="28"/>
  <c r="CB23" i="28"/>
  <c r="BZ3" i="28"/>
  <c r="BZ14" i="28"/>
  <c r="CH15" i="28"/>
  <c r="CJ15" i="28" s="1"/>
  <c r="BZ44" i="28"/>
  <c r="Z44" i="28"/>
  <c r="V54" i="32"/>
  <c r="Z4" i="28"/>
  <c r="Z24" i="28"/>
  <c r="Z45" i="28"/>
  <c r="AA12" i="28"/>
  <c r="AA33" i="28"/>
  <c r="AB33" i="28"/>
  <c r="U55" i="32"/>
  <c r="AA22" i="28"/>
  <c r="AC22" i="28" s="1"/>
  <c r="AA15" i="28"/>
  <c r="AC15" i="28" s="1"/>
  <c r="Z12" i="28"/>
  <c r="AM12" i="28"/>
  <c r="AA13" i="28"/>
  <c r="AB35" i="28"/>
  <c r="AC35" i="28" s="1"/>
  <c r="AA23" i="28"/>
  <c r="AA25" i="28"/>
  <c r="Z3" i="28"/>
  <c r="AC5" i="28"/>
  <c r="Z42" i="28"/>
  <c r="AO42" i="28"/>
  <c r="AC33" i="28"/>
  <c r="AT43" i="28"/>
  <c r="Z13" i="28"/>
  <c r="AB12" i="28"/>
  <c r="S53" i="28"/>
  <c r="Z53" i="28" s="1"/>
  <c r="V53" i="28"/>
  <c r="Z14" i="28"/>
  <c r="AB23" i="28"/>
  <c r="AC23" i="28"/>
  <c r="AB25" i="28"/>
  <c r="AA43" i="28"/>
  <c r="AC43" i="28" s="1"/>
  <c r="Z22" i="28"/>
  <c r="AF23" i="28"/>
  <c r="AB44" i="28"/>
  <c r="AA3" i="28"/>
  <c r="AC3" i="28" s="1"/>
  <c r="Z15" i="28"/>
  <c r="Z25" i="28"/>
  <c r="AT23" i="28"/>
  <c r="AB32" i="28"/>
  <c r="Z34" i="28"/>
  <c r="Z55" i="28"/>
  <c r="AC34" i="28"/>
  <c r="Z5" i="28"/>
  <c r="AS5" i="28"/>
  <c r="AB14" i="28"/>
  <c r="Z32" i="28"/>
  <c r="Z52" i="28"/>
  <c r="CT43" i="28"/>
  <c r="CO43" i="28"/>
  <c r="CN43" i="28"/>
  <c r="CF43" i="28"/>
  <c r="CL43" i="28"/>
  <c r="CP43" i="28" s="1"/>
  <c r="CH43" i="28"/>
  <c r="AI13" i="28"/>
  <c r="AS23" i="28"/>
  <c r="CI4" i="28"/>
  <c r="CF4" i="28"/>
  <c r="CR4" i="28"/>
  <c r="CO4" i="28"/>
  <c r="CN15" i="28"/>
  <c r="CM15" i="28"/>
  <c r="CL15" i="28"/>
  <c r="CG15" i="28"/>
  <c r="CF15" i="28"/>
  <c r="CS15" i="28"/>
  <c r="CR15" i="28"/>
  <c r="CQ15" i="28"/>
  <c r="CS32" i="28"/>
  <c r="CI32" i="28"/>
  <c r="CM2" i="28"/>
  <c r="CI2" i="28"/>
  <c r="CH2" i="28"/>
  <c r="CT2" i="28"/>
  <c r="CO2" i="28"/>
  <c r="CO12" i="28"/>
  <c r="CN12" i="28"/>
  <c r="CP12" i="28" s="1"/>
  <c r="CM12" i="28"/>
  <c r="CI12" i="28"/>
  <c r="CH12" i="28"/>
  <c r="CG12" i="28"/>
  <c r="CT12" i="28"/>
  <c r="CS12" i="28"/>
  <c r="CU12" i="28" s="1"/>
  <c r="CR12" i="28"/>
  <c r="AG14" i="28"/>
  <c r="AR22" i="28"/>
  <c r="CG34" i="28"/>
  <c r="CT34" i="28"/>
  <c r="CM34" i="28"/>
  <c r="CI34" i="28"/>
  <c r="CS33" i="28"/>
  <c r="CL5" i="28"/>
  <c r="CH5" i="28"/>
  <c r="CF5" i="28"/>
  <c r="CS5" i="28"/>
  <c r="CQ5" i="28"/>
  <c r="CN5" i="28"/>
  <c r="AS15" i="28"/>
  <c r="AH25" i="28"/>
  <c r="AG25" i="28"/>
  <c r="AS25" i="28"/>
  <c r="AR25" i="28"/>
  <c r="AN25" i="28"/>
  <c r="AM25" i="28"/>
  <c r="CN3" i="28"/>
  <c r="CF3" i="28"/>
  <c r="CO3" i="28"/>
  <c r="CO13" i="28"/>
  <c r="CL13" i="28"/>
  <c r="CI13" i="28"/>
  <c r="CH13" i="28"/>
  <c r="CF13" i="28"/>
  <c r="CT13" i="28"/>
  <c r="CS13" i="28"/>
  <c r="CQ13" i="28"/>
  <c r="CU13" i="28" s="1"/>
  <c r="AM34" i="28"/>
  <c r="AC25" i="28"/>
  <c r="AS32" i="28"/>
  <c r="CQ35" i="28"/>
  <c r="CN35" i="28"/>
  <c r="CL35" i="28"/>
  <c r="CG35" i="28"/>
  <c r="CF35" i="28"/>
  <c r="CS35" i="28"/>
  <c r="CR35" i="28"/>
  <c r="CI33" i="28"/>
  <c r="CM35" i="28"/>
  <c r="CH35" i="28"/>
  <c r="AI2" i="28"/>
  <c r="CO14" i="28"/>
  <c r="CM14" i="28"/>
  <c r="CL14" i="28"/>
  <c r="CP14" i="28" s="1"/>
  <c r="CI14" i="28"/>
  <c r="CG14" i="28"/>
  <c r="CF14" i="28"/>
  <c r="CT14" i="28"/>
  <c r="CR14" i="28"/>
  <c r="CQ14" i="28"/>
  <c r="CU14" i="28"/>
  <c r="AG24" i="28"/>
  <c r="AR24" i="28"/>
  <c r="AM24" i="28"/>
  <c r="AS33" i="28"/>
  <c r="CQ54" i="28"/>
  <c r="CO54" i="28"/>
  <c r="CM54" i="28"/>
  <c r="CL54" i="28"/>
  <c r="CP54" i="28" s="1"/>
  <c r="CI54" i="28"/>
  <c r="CG54" i="28"/>
  <c r="CJ54" i="28" s="1"/>
  <c r="CF54" i="28"/>
  <c r="CT54" i="28"/>
  <c r="CR54" i="28"/>
  <c r="CF23" i="28"/>
  <c r="CJ23" i="28" s="1"/>
  <c r="CF24" i="28"/>
  <c r="CJ24" i="28" s="1"/>
  <c r="CF25" i="28"/>
  <c r="CJ25" i="28" s="1"/>
  <c r="CO33" i="28"/>
  <c r="CS45" i="28"/>
  <c r="CR45" i="28"/>
  <c r="CQ45" i="28"/>
  <c r="CN45" i="28"/>
  <c r="CM45" i="28"/>
  <c r="CH45" i="28"/>
  <c r="CG45" i="28"/>
  <c r="CF45" i="28"/>
  <c r="CN55" i="28"/>
  <c r="CM55" i="28"/>
  <c r="CL55" i="28"/>
  <c r="CH55" i="28"/>
  <c r="CG55" i="28"/>
  <c r="CF55" i="28"/>
  <c r="CS55" i="28"/>
  <c r="CR55" i="28"/>
  <c r="CQ55" i="28"/>
  <c r="CB43" i="28"/>
  <c r="CA45" i="28"/>
  <c r="CC45" i="28" s="1"/>
  <c r="CL45" i="28"/>
  <c r="CP45" i="28" s="1"/>
  <c r="CD45" i="28" s="1"/>
  <c r="AI52" i="28"/>
  <c r="AT52" i="28"/>
  <c r="AO52" i="28"/>
  <c r="AA14" i="28"/>
  <c r="CM22" i="28"/>
  <c r="CL23" i="28"/>
  <c r="CL24" i="28"/>
  <c r="CL25" i="28"/>
  <c r="AL45" i="28"/>
  <c r="AB13" i="28"/>
  <c r="AC13" i="28" s="1"/>
  <c r="CN22" i="28"/>
  <c r="CP22" i="28" s="1"/>
  <c r="CN23" i="28"/>
  <c r="CM24" i="28"/>
  <c r="CP24" i="28" s="1"/>
  <c r="CM25" i="28"/>
  <c r="AL33" i="28"/>
  <c r="Z35" i="28"/>
  <c r="AI32" i="28"/>
  <c r="CA35" i="28"/>
  <c r="CB34" i="28"/>
  <c r="CC34" i="28" s="1"/>
  <c r="CT44" i="28"/>
  <c r="CR44" i="28"/>
  <c r="CQ44" i="28"/>
  <c r="CO44" i="28"/>
  <c r="CM44" i="28"/>
  <c r="CI44" i="28"/>
  <c r="CG44" i="28"/>
  <c r="CF44" i="28"/>
  <c r="CJ44" i="28"/>
  <c r="CB44" i="28"/>
  <c r="CA43" i="28"/>
  <c r="B84" i="28"/>
  <c r="A85" i="28"/>
  <c r="C84" i="28"/>
  <c r="AG42" i="28"/>
  <c r="AT42" i="28"/>
  <c r="AR42" i="28"/>
  <c r="AM42" i="28"/>
  <c r="AI42" i="28"/>
  <c r="CT42" i="28"/>
  <c r="CS42" i="28"/>
  <c r="CR42" i="28"/>
  <c r="CU42" i="28" s="1"/>
  <c r="CO42" i="28"/>
  <c r="CN42" i="28"/>
  <c r="CI42" i="28"/>
  <c r="CG42" i="28"/>
  <c r="CC44" i="28"/>
  <c r="AF55" i="28"/>
  <c r="AQ55" i="28"/>
  <c r="AL55" i="28"/>
  <c r="CL44" i="28"/>
  <c r="AA42" i="28"/>
  <c r="AC42" i="28" s="1"/>
  <c r="AB43" i="28"/>
  <c r="AB53" i="28"/>
  <c r="AC53" i="28" s="1"/>
  <c r="CT53" i="28"/>
  <c r="CS53" i="28"/>
  <c r="CQ53" i="28"/>
  <c r="CO53" i="28"/>
  <c r="CN53" i="28"/>
  <c r="CL53" i="28"/>
  <c r="CI53" i="28"/>
  <c r="CH53" i="28"/>
  <c r="CJ53" i="28" s="1"/>
  <c r="CF53" i="28"/>
  <c r="CR22" i="28"/>
  <c r="CU22" i="28" s="1"/>
  <c r="CQ23" i="28"/>
  <c r="CU23" i="28" s="1"/>
  <c r="CQ24" i="28"/>
  <c r="CU24" i="28" s="1"/>
  <c r="CQ25" i="28"/>
  <c r="CN33" i="28"/>
  <c r="CA33" i="28"/>
  <c r="CB35" i="28"/>
  <c r="CH42" i="28"/>
  <c r="AL43" i="28"/>
  <c r="AI43" i="28"/>
  <c r="AG44" i="28"/>
  <c r="AF43" i="28"/>
  <c r="AS43" i="28"/>
  <c r="AQ43" i="28"/>
  <c r="AO43" i="28"/>
  <c r="CG52" i="28"/>
  <c r="CT52" i="28"/>
  <c r="CS52" i="28"/>
  <c r="CR52" i="28"/>
  <c r="CN52" i="28"/>
  <c r="CM52" i="28"/>
  <c r="CP52" i="28"/>
  <c r="CI52" i="28"/>
  <c r="CH52" i="28"/>
  <c r="AB52" i="28"/>
  <c r="AC52" i="28"/>
  <c r="AA53" i="28"/>
  <c r="CM42" i="28"/>
  <c r="AM45" i="28"/>
  <c r="S54" i="28"/>
  <c r="Z54" i="28"/>
  <c r="CB54" i="28"/>
  <c r="CC54" i="28" s="1"/>
  <c r="V58" i="28"/>
  <c r="AA54" i="28" s="1"/>
  <c r="AC54" i="28" s="1"/>
  <c r="U59" i="28"/>
  <c r="AB54" i="28" s="1"/>
  <c r="AO44" i="28"/>
  <c r="AA44" i="28"/>
  <c r="AC44" i="28" s="1"/>
  <c r="AQ44" i="28"/>
  <c r="AA45" i="28"/>
  <c r="AC45" i="28"/>
  <c r="AQ45" i="28"/>
  <c r="AR44" i="28"/>
  <c r="AR45" i="28"/>
  <c r="AF44" i="28"/>
  <c r="AF45" i="28"/>
  <c r="B83" i="28"/>
  <c r="AG45" i="28"/>
  <c r="C83" i="28"/>
  <c r="CA42" i="28"/>
  <c r="CC42" i="28"/>
  <c r="U53" i="28"/>
  <c r="CB54" i="32"/>
  <c r="Z34" i="32"/>
  <c r="CA45" i="32"/>
  <c r="Z4" i="32"/>
  <c r="CA55" i="32"/>
  <c r="AB2" i="32"/>
  <c r="S53" i="32"/>
  <c r="CA34" i="32"/>
  <c r="T52" i="32"/>
  <c r="BV6" i="32"/>
  <c r="BS43" i="32"/>
  <c r="CB35" i="32"/>
  <c r="AN35" i="32"/>
  <c r="BS14" i="32"/>
  <c r="AT34" i="32"/>
  <c r="BV42" i="32"/>
  <c r="BZ42" i="32"/>
  <c r="BV14" i="32"/>
  <c r="CB32" i="32"/>
  <c r="BV18" i="32"/>
  <c r="CB15" i="32" s="1"/>
  <c r="BV22" i="32"/>
  <c r="BZ22" i="32" s="1"/>
  <c r="BU12" i="32"/>
  <c r="BZ12" i="32"/>
  <c r="BT44" i="32"/>
  <c r="BZ44" i="32"/>
  <c r="BT46" i="32"/>
  <c r="CB42" i="32"/>
  <c r="BU43" i="32"/>
  <c r="AS35" i="32"/>
  <c r="BV3" i="32"/>
  <c r="BZ3" i="32"/>
  <c r="BT22" i="32"/>
  <c r="BT5" i="32"/>
  <c r="BZ5" i="32" s="1"/>
  <c r="BS23" i="32"/>
  <c r="BS25" i="32"/>
  <c r="BZ25" i="32" s="1"/>
  <c r="CB44" i="32"/>
  <c r="BV2" i="32"/>
  <c r="CB14" i="32"/>
  <c r="AA45" i="32"/>
  <c r="AI4" i="32"/>
  <c r="BT36" i="32"/>
  <c r="CA32" i="32"/>
  <c r="CC32" i="32" s="1"/>
  <c r="BT32" i="32"/>
  <c r="BZ32" i="32" s="1"/>
  <c r="BS33" i="32"/>
  <c r="BU2" i="32"/>
  <c r="BS4" i="32"/>
  <c r="BS8" i="32"/>
  <c r="BV4" i="32"/>
  <c r="BZ4" i="32"/>
  <c r="BV8" i="32"/>
  <c r="BU27" i="32"/>
  <c r="BT24" i="32"/>
  <c r="BZ24" i="32"/>
  <c r="BU23" i="32"/>
  <c r="BZ23" i="32"/>
  <c r="U29" i="32"/>
  <c r="AB24" i="32" s="1"/>
  <c r="U25" i="32"/>
  <c r="V24" i="32"/>
  <c r="S27" i="32"/>
  <c r="T22" i="32"/>
  <c r="Z22" i="32"/>
  <c r="S23" i="32"/>
  <c r="T18" i="32"/>
  <c r="T14" i="32"/>
  <c r="U13" i="32"/>
  <c r="BT58" i="32"/>
  <c r="CB53" i="32"/>
  <c r="BU53" i="32"/>
  <c r="BT54" i="32"/>
  <c r="V16" i="32"/>
  <c r="V12" i="32"/>
  <c r="Z12" i="32"/>
  <c r="S15" i="32"/>
  <c r="BV57" i="32"/>
  <c r="BV53" i="32"/>
  <c r="BT55" i="32"/>
  <c r="T19" i="32"/>
  <c r="V13" i="32"/>
  <c r="T15" i="32"/>
  <c r="BV58" i="32"/>
  <c r="BU55" i="32"/>
  <c r="AB32" i="32"/>
  <c r="V48" i="32"/>
  <c r="AB45" i="32" s="1"/>
  <c r="AC45" i="32" s="1"/>
  <c r="V44" i="32"/>
  <c r="Z44" i="32" s="1"/>
  <c r="U45" i="32"/>
  <c r="Z45" i="32" s="1"/>
  <c r="S18" i="32"/>
  <c r="AB12" i="32"/>
  <c r="S14" i="32"/>
  <c r="AA42" i="32"/>
  <c r="AB43" i="32"/>
  <c r="AF4" i="32"/>
  <c r="AL4" i="32"/>
  <c r="V18" i="32"/>
  <c r="AB15" i="32"/>
  <c r="V14" i="32"/>
  <c r="U15" i="32"/>
  <c r="BU39" i="32"/>
  <c r="CA35" i="32"/>
  <c r="CC35" i="32" s="1"/>
  <c r="BU35" i="32"/>
  <c r="BZ35" i="32"/>
  <c r="BV34" i="32"/>
  <c r="BZ34" i="32"/>
  <c r="CB5" i="32"/>
  <c r="BV54" i="32"/>
  <c r="AA4" i="32"/>
  <c r="AC4" i="32" s="1"/>
  <c r="AB25" i="32"/>
  <c r="AB44" i="32"/>
  <c r="Z43" i="32"/>
  <c r="BZ13" i="32"/>
  <c r="AB34" i="32"/>
  <c r="Z42" i="32"/>
  <c r="CA12" i="32"/>
  <c r="AA35" i="32"/>
  <c r="BZ45" i="32"/>
  <c r="BZ33" i="32"/>
  <c r="Z23" i="32"/>
  <c r="CB52" i="32"/>
  <c r="CC52" i="32" s="1"/>
  <c r="CA53" i="32"/>
  <c r="CC53" i="32" s="1"/>
  <c r="AA13" i="32"/>
  <c r="AR35" i="32"/>
  <c r="CB4" i="32"/>
  <c r="CA3" i="32"/>
  <c r="Y67" i="29"/>
  <c r="T67" i="29"/>
  <c r="AA67" i="29"/>
  <c r="U67" i="29"/>
  <c r="W67" i="29"/>
  <c r="Z67" i="29"/>
  <c r="V67" i="29"/>
  <c r="AA74" i="29"/>
  <c r="V74" i="29"/>
  <c r="X74" i="29"/>
  <c r="W74" i="29"/>
  <c r="Y74" i="29"/>
  <c r="Z74" i="29"/>
  <c r="T74" i="29"/>
  <c r="AA151" i="29"/>
  <c r="Z151" i="29"/>
  <c r="T151" i="29"/>
  <c r="U151" i="29"/>
  <c r="Y151" i="29"/>
  <c r="V151" i="29"/>
  <c r="AA24" i="32"/>
  <c r="AC24" i="32" s="1"/>
  <c r="CA5" i="32"/>
  <c r="BZ2" i="32"/>
  <c r="AB5" i="32"/>
  <c r="AC5" i="32" s="1"/>
  <c r="AC3" i="32"/>
  <c r="BZ52" i="32"/>
  <c r="B170" i="29"/>
  <c r="T84" i="29"/>
  <c r="Z84" i="29"/>
  <c r="U84" i="29"/>
  <c r="X84" i="29"/>
  <c r="Y84" i="29"/>
  <c r="W84" i="29"/>
  <c r="V84" i="29"/>
  <c r="U87" i="29"/>
  <c r="T87" i="29"/>
  <c r="AA87" i="29"/>
  <c r="W87" i="29"/>
  <c r="X102" i="29"/>
  <c r="W102" i="29"/>
  <c r="AA102" i="29"/>
  <c r="Y102" i="29"/>
  <c r="U102" i="29"/>
  <c r="T102" i="29"/>
  <c r="Z102" i="29"/>
  <c r="V109" i="29"/>
  <c r="Z109" i="29"/>
  <c r="W109" i="29"/>
  <c r="Y109" i="29"/>
  <c r="AA109" i="29"/>
  <c r="X109" i="29"/>
  <c r="U109" i="29"/>
  <c r="Z167" i="29"/>
  <c r="U167" i="29"/>
  <c r="V167" i="29"/>
  <c r="Y167" i="29"/>
  <c r="T167" i="29"/>
  <c r="AA179" i="29"/>
  <c r="W179" i="29"/>
  <c r="Z179" i="29"/>
  <c r="T179" i="29"/>
  <c r="V179" i="29"/>
  <c r="U179" i="29"/>
  <c r="Y179" i="29"/>
  <c r="X179" i="29"/>
  <c r="B390" i="29"/>
  <c r="B260" i="29"/>
  <c r="B122" i="29"/>
  <c r="X67" i="29"/>
  <c r="Z68" i="29"/>
  <c r="U68" i="29"/>
  <c r="Y68" i="29"/>
  <c r="V68" i="29"/>
  <c r="W68" i="29"/>
  <c r="AA167" i="29"/>
  <c r="X177" i="29"/>
  <c r="U177" i="29"/>
  <c r="T177" i="29"/>
  <c r="AA177" i="29"/>
  <c r="W177" i="29"/>
  <c r="Y177" i="29"/>
  <c r="B168" i="29"/>
  <c r="T48" i="29"/>
  <c r="V48" i="29"/>
  <c r="U48" i="29"/>
  <c r="Z48" i="29"/>
  <c r="Y48" i="29"/>
  <c r="Z56" i="29"/>
  <c r="X56" i="29"/>
  <c r="AA56" i="29"/>
  <c r="W56" i="29"/>
  <c r="T56" i="29"/>
  <c r="U56" i="29"/>
  <c r="Y56" i="29"/>
  <c r="V56" i="29"/>
  <c r="CB12" i="32"/>
  <c r="CA15" i="32"/>
  <c r="CC15" i="32"/>
  <c r="B123" i="29"/>
  <c r="V102" i="29"/>
  <c r="Z40" i="29"/>
  <c r="X40" i="29"/>
  <c r="AA40" i="29"/>
  <c r="W40" i="29"/>
  <c r="T40" i="29"/>
  <c r="V40" i="29"/>
  <c r="U40" i="29"/>
  <c r="AA150" i="29"/>
  <c r="W150" i="29"/>
  <c r="Z150" i="29"/>
  <c r="V150" i="29"/>
  <c r="Y150" i="29"/>
  <c r="B150" i="29" s="1"/>
  <c r="CA43" i="32"/>
  <c r="B482" i="29"/>
  <c r="B331" i="29"/>
  <c r="B101" i="29"/>
  <c r="Y148" i="29"/>
  <c r="T148" i="29"/>
  <c r="X148" i="29"/>
  <c r="U148" i="29"/>
  <c r="Z148" i="29"/>
  <c r="W148" i="29"/>
  <c r="B496" i="29"/>
  <c r="B219" i="29"/>
  <c r="B29" i="29"/>
  <c r="AA14" i="29"/>
  <c r="X15" i="29"/>
  <c r="U24" i="29"/>
  <c r="Y24" i="29"/>
  <c r="V24" i="29"/>
  <c r="U32" i="29"/>
  <c r="V32" i="29"/>
  <c r="Y32" i="29"/>
  <c r="T32" i="29"/>
  <c r="X143" i="29"/>
  <c r="AA143" i="29"/>
  <c r="W143" i="29"/>
  <c r="T143" i="29"/>
  <c r="U143" i="29"/>
  <c r="Y143" i="29"/>
  <c r="Z143" i="29"/>
  <c r="B149" i="29"/>
  <c r="B262" i="29"/>
  <c r="X7" i="29"/>
  <c r="V7" i="29"/>
  <c r="AA7" i="29"/>
  <c r="W7" i="29"/>
  <c r="Z7" i="29"/>
  <c r="Y7" i="29"/>
  <c r="U7" i="29"/>
  <c r="B7" i="29" s="1"/>
  <c r="T7" i="29"/>
  <c r="U14" i="29"/>
  <c r="Z14" i="29"/>
  <c r="W14" i="29"/>
  <c r="Y14" i="29"/>
  <c r="X14" i="29"/>
  <c r="W15" i="29"/>
  <c r="AA15" i="29"/>
  <c r="Z15" i="29"/>
  <c r="V15" i="29"/>
  <c r="Y15" i="29"/>
  <c r="T15" i="29"/>
  <c r="Z134" i="29"/>
  <c r="AA134" i="29"/>
  <c r="W134" i="29"/>
  <c r="V134" i="29"/>
  <c r="Y134" i="29"/>
  <c r="U134" i="29"/>
  <c r="T134" i="29"/>
  <c r="BB14" i="32"/>
  <c r="B44" i="32"/>
  <c r="BB53" i="32"/>
  <c r="B26" i="32"/>
  <c r="B36" i="32"/>
  <c r="BB36" i="32"/>
  <c r="BB28" i="32"/>
  <c r="B37" i="32"/>
  <c r="W132" i="29"/>
  <c r="U132" i="29"/>
  <c r="AA132" i="29"/>
  <c r="Y132" i="29"/>
  <c r="T132" i="29"/>
  <c r="Z132" i="29"/>
  <c r="X132" i="29"/>
  <c r="CB13" i="32"/>
  <c r="CC13" i="32"/>
  <c r="B472" i="29"/>
  <c r="B450" i="29"/>
  <c r="B287" i="29"/>
  <c r="X127" i="29"/>
  <c r="AA127" i="29"/>
  <c r="W127" i="29"/>
  <c r="U127" i="29"/>
  <c r="Y127" i="29"/>
  <c r="T127" i="29"/>
  <c r="Z127" i="29"/>
  <c r="V127" i="29"/>
  <c r="B197" i="29"/>
  <c r="B158" i="29"/>
  <c r="B178" i="29"/>
  <c r="U110" i="29"/>
  <c r="T110" i="29"/>
  <c r="AA110" i="29"/>
  <c r="B465" i="29"/>
  <c r="B181" i="29"/>
  <c r="Y87" i="29"/>
  <c r="U93" i="29"/>
  <c r="T93" i="29"/>
  <c r="X93" i="29"/>
  <c r="W93" i="29"/>
  <c r="B4" i="32"/>
  <c r="BB16" i="32"/>
  <c r="BB8" i="32"/>
  <c r="J101" i="30"/>
  <c r="J106" i="30"/>
  <c r="U10" i="29"/>
  <c r="X23" i="29"/>
  <c r="V23" i="29"/>
  <c r="B23" i="29"/>
  <c r="W30" i="29"/>
  <c r="U30" i="29"/>
  <c r="B30" i="29" s="1"/>
  <c r="U31" i="29"/>
  <c r="T31" i="29"/>
  <c r="W31" i="29"/>
  <c r="AA36" i="29"/>
  <c r="X47" i="29"/>
  <c r="X63" i="29"/>
  <c r="X66" i="29"/>
  <c r="AA66" i="29"/>
  <c r="U66" i="29"/>
  <c r="B66" i="29" s="1"/>
  <c r="W66" i="29"/>
  <c r="AA76" i="29"/>
  <c r="W76" i="29"/>
  <c r="B76" i="29"/>
  <c r="Z76" i="29"/>
  <c r="Z83" i="29"/>
  <c r="Y83" i="29"/>
  <c r="T83" i="29"/>
  <c r="V89" i="29"/>
  <c r="AA90" i="29"/>
  <c r="B90" i="29"/>
  <c r="AA131" i="29"/>
  <c r="AA147" i="29"/>
  <c r="B147" i="29" s="1"/>
  <c r="V160" i="29"/>
  <c r="Z160" i="29"/>
  <c r="X166" i="29"/>
  <c r="B166" i="29"/>
  <c r="BB4" i="32"/>
  <c r="BB13" i="32"/>
  <c r="AA4" i="29"/>
  <c r="T4" i="29"/>
  <c r="B4" i="29" s="1"/>
  <c r="X39" i="29"/>
  <c r="V39" i="29"/>
  <c r="B39" i="29"/>
  <c r="AA46" i="29"/>
  <c r="Y46" i="29"/>
  <c r="B46" i="29" s="1"/>
  <c r="U46" i="29"/>
  <c r="W47" i="29"/>
  <c r="Z47" i="29"/>
  <c r="V47" i="29"/>
  <c r="U47" i="29"/>
  <c r="X82" i="29"/>
  <c r="U82" i="29"/>
  <c r="Y82" i="29"/>
  <c r="AA92" i="29"/>
  <c r="W92" i="29"/>
  <c r="Z92" i="29"/>
  <c r="AA3" i="29"/>
  <c r="AA10" i="29"/>
  <c r="V10" i="29"/>
  <c r="Y10" i="29"/>
  <c r="V11" i="29"/>
  <c r="Y11" i="29"/>
  <c r="U11" i="29"/>
  <c r="T11" i="29"/>
  <c r="B11" i="29" s="1"/>
  <c r="X27" i="29"/>
  <c r="X55" i="29"/>
  <c r="V55" i="29"/>
  <c r="B55" i="29"/>
  <c r="X80" i="29"/>
  <c r="Z89" i="29"/>
  <c r="B89" i="29" s="1"/>
  <c r="Y89" i="29"/>
  <c r="X99" i="29"/>
  <c r="B99" i="29" s="1"/>
  <c r="W3" i="29"/>
  <c r="Z3" i="29"/>
  <c r="Y3" i="29"/>
  <c r="X19" i="29"/>
  <c r="T20" i="29"/>
  <c r="X20" i="29"/>
  <c r="B20" i="29" s="1"/>
  <c r="V27" i="29"/>
  <c r="U27" i="29"/>
  <c r="B27" i="29" s="1"/>
  <c r="AA32" i="29"/>
  <c r="Z72" i="29"/>
  <c r="AA99" i="29"/>
  <c r="Z99" i="29"/>
  <c r="Y99" i="29"/>
  <c r="AA159" i="29"/>
  <c r="W159" i="29"/>
  <c r="Z159" i="29"/>
  <c r="AA163" i="29"/>
  <c r="AA26" i="29"/>
  <c r="X26" i="29"/>
  <c r="Y26" i="29"/>
  <c r="V26" i="29"/>
  <c r="B26" i="29" s="1"/>
  <c r="X35" i="29"/>
  <c r="T36" i="29"/>
  <c r="B36" i="29"/>
  <c r="U42" i="29"/>
  <c r="T43" i="29"/>
  <c r="B43" i="29" s="1"/>
  <c r="Z43" i="29"/>
  <c r="AA48" i="29"/>
  <c r="Y78" i="29"/>
  <c r="Z88" i="29"/>
  <c r="B88" i="29" s="1"/>
  <c r="W98" i="29"/>
  <c r="Y98" i="29"/>
  <c r="B98" i="29" s="1"/>
  <c r="X129" i="29"/>
  <c r="V132" i="29"/>
  <c r="X145" i="29"/>
  <c r="V148" i="29"/>
  <c r="B148" i="29" s="1"/>
  <c r="Z156" i="29"/>
  <c r="Y172" i="29"/>
  <c r="B172" i="29" s="1"/>
  <c r="Z172" i="29"/>
  <c r="AA19" i="29"/>
  <c r="Z19" i="29"/>
  <c r="T19" i="29"/>
  <c r="AA42" i="29"/>
  <c r="Y42" i="29"/>
  <c r="U58" i="29"/>
  <c r="AA62" i="29"/>
  <c r="W62" i="29"/>
  <c r="U62" i="29"/>
  <c r="B62" i="29"/>
  <c r="AA63" i="29"/>
  <c r="Y63" i="29"/>
  <c r="X88" i="29"/>
  <c r="X105" i="29"/>
  <c r="B105" i="29" s="1"/>
  <c r="AA112" i="29"/>
  <c r="B112" i="29" s="1"/>
  <c r="Z120" i="29"/>
  <c r="B120" i="29" s="1"/>
  <c r="Z136" i="29"/>
  <c r="B136" i="29" s="1"/>
  <c r="X162" i="29"/>
  <c r="B162" i="29" s="1"/>
  <c r="AA171" i="29"/>
  <c r="B171" i="29" s="1"/>
  <c r="AA35" i="29"/>
  <c r="B35" i="29" s="1"/>
  <c r="Y35" i="29"/>
  <c r="AA58" i="29"/>
  <c r="B58" i="29" s="1"/>
  <c r="V58" i="29"/>
  <c r="V59" i="29"/>
  <c r="Y59" i="29"/>
  <c r="X59" i="29"/>
  <c r="U59" i="29"/>
  <c r="B59" i="29"/>
  <c r="Z79" i="29"/>
  <c r="V79" i="29"/>
  <c r="Y79" i="29"/>
  <c r="T79" i="29"/>
  <c r="B79" i="29" s="1"/>
  <c r="W151" i="29"/>
  <c r="B14" i="32"/>
  <c r="B54" i="32"/>
  <c r="BB34" i="32"/>
  <c r="B45" i="32"/>
  <c r="B55" i="32"/>
  <c r="B27" i="32"/>
  <c r="BB18" i="32"/>
  <c r="BB58" i="32"/>
  <c r="BB47" i="32"/>
  <c r="B67" i="32"/>
  <c r="B73" i="32"/>
  <c r="V5" i="29"/>
  <c r="B5" i="29" s="1"/>
  <c r="W18" i="29"/>
  <c r="U18" i="29"/>
  <c r="Y18" i="29"/>
  <c r="Y21" i="29"/>
  <c r="T51" i="29"/>
  <c r="B51" i="29" s="1"/>
  <c r="Z51" i="29"/>
  <c r="Y57" i="29"/>
  <c r="Y61" i="29"/>
  <c r="Z61" i="29"/>
  <c r="AA64" i="29"/>
  <c r="X71" i="29"/>
  <c r="AA84" i="29"/>
  <c r="W97" i="29"/>
  <c r="B97" i="29"/>
  <c r="Z97" i="29"/>
  <c r="AA100" i="29"/>
  <c r="B100" i="29" s="1"/>
  <c r="W103" i="29"/>
  <c r="B103" i="29" s="1"/>
  <c r="U125" i="29"/>
  <c r="B125" i="29" s="1"/>
  <c r="U141" i="29"/>
  <c r="B141" i="29" s="1"/>
  <c r="U153" i="29"/>
  <c r="B153" i="29" s="1"/>
  <c r="B34" i="32"/>
  <c r="B16" i="32"/>
  <c r="BB35" i="32"/>
  <c r="B7" i="32"/>
  <c r="U6" i="29"/>
  <c r="U34" i="29"/>
  <c r="B34" i="29"/>
  <c r="W34" i="29"/>
  <c r="Y37" i="29"/>
  <c r="AA68" i="29"/>
  <c r="V71" i="29"/>
  <c r="B71" i="29" s="1"/>
  <c r="U74" i="29"/>
  <c r="AA77" i="29"/>
  <c r="Z77" i="29"/>
  <c r="Y77" i="29"/>
  <c r="B77" i="29" s="1"/>
  <c r="AA80" i="29"/>
  <c r="B80" i="29" s="1"/>
  <c r="X87" i="29"/>
  <c r="U94" i="29"/>
  <c r="B94" i="29" s="1"/>
  <c r="W95" i="29"/>
  <c r="B95" i="29" s="1"/>
  <c r="U95" i="29"/>
  <c r="AA106" i="29"/>
  <c r="AA119" i="29"/>
  <c r="W119" i="29"/>
  <c r="Y128" i="29"/>
  <c r="V128" i="29"/>
  <c r="Z128" i="29"/>
  <c r="W131" i="29"/>
  <c r="AA135" i="29"/>
  <c r="W135" i="29"/>
  <c r="B135" i="29"/>
  <c r="Y144" i="29"/>
  <c r="V144" i="29"/>
  <c r="B144" i="29" s="1"/>
  <c r="Z144" i="29"/>
  <c r="W147" i="29"/>
  <c r="X151" i="29"/>
  <c r="X161" i="29"/>
  <c r="U161" i="29"/>
  <c r="B161" i="29" s="1"/>
  <c r="V164" i="29"/>
  <c r="B164" i="29" s="1"/>
  <c r="X183" i="29"/>
  <c r="W183" i="29"/>
  <c r="B183" i="29" s="1"/>
  <c r="AA183" i="29"/>
  <c r="B3" i="32"/>
  <c r="B24" i="32"/>
  <c r="BB54" i="32"/>
  <c r="BB44" i="32"/>
  <c r="BB15" i="32"/>
  <c r="B35" i="32"/>
  <c r="BB7" i="32"/>
  <c r="B38" i="32"/>
  <c r="B63" i="32"/>
  <c r="B69" i="32"/>
  <c r="B75" i="32"/>
  <c r="J96" i="30"/>
  <c r="J105" i="30"/>
  <c r="Z24" i="29"/>
  <c r="X24" i="29"/>
  <c r="AA24" i="29"/>
  <c r="W24" i="29"/>
  <c r="Z32" i="29"/>
  <c r="U50" i="29"/>
  <c r="B50" i="29"/>
  <c r="W50" i="29"/>
  <c r="T68" i="29"/>
  <c r="X68" i="29"/>
  <c r="V87" i="29"/>
  <c r="Y93" i="29"/>
  <c r="V93" i="29"/>
  <c r="Z93" i="29"/>
  <c r="AA93" i="29"/>
  <c r="X110" i="29"/>
  <c r="AA113" i="29"/>
  <c r="Z118" i="29"/>
  <c r="X167" i="29"/>
  <c r="W255" i="29"/>
  <c r="B255" i="29" s="1"/>
  <c r="AA255" i="29"/>
  <c r="Z380" i="29"/>
  <c r="Y380" i="29"/>
  <c r="W444" i="29"/>
  <c r="X444" i="29"/>
  <c r="U444" i="29"/>
  <c r="AA444" i="29"/>
  <c r="X201" i="29"/>
  <c r="U201" i="29"/>
  <c r="V204" i="29"/>
  <c r="Y204" i="29"/>
  <c r="B204" i="29" s="1"/>
  <c r="W281" i="29"/>
  <c r="X281" i="29"/>
  <c r="X343" i="29"/>
  <c r="W343" i="29"/>
  <c r="AA343" i="29"/>
  <c r="AA6" i="29"/>
  <c r="U15" i="29"/>
  <c r="B15" i="29" s="1"/>
  <c r="BB24" i="32"/>
  <c r="BB25" i="32"/>
  <c r="B28" i="32"/>
  <c r="BB57" i="32"/>
  <c r="X12" i="29"/>
  <c r="B12" i="29"/>
  <c r="W16" i="29"/>
  <c r="B16" i="29"/>
  <c r="Z21" i="29"/>
  <c r="X28" i="29"/>
  <c r="W32" i="29"/>
  <c r="Z37" i="29"/>
  <c r="X44" i="29"/>
  <c r="W48" i="29"/>
  <c r="Z53" i="29"/>
  <c r="X96" i="29"/>
  <c r="B96" i="29"/>
  <c r="Z108" i="29"/>
  <c r="B108" i="29"/>
  <c r="Z164" i="29"/>
  <c r="Z214" i="29"/>
  <c r="B214" i="29" s="1"/>
  <c r="V224" i="29"/>
  <c r="B224" i="29" s="1"/>
  <c r="X230" i="29"/>
  <c r="B230" i="29" s="1"/>
  <c r="Y233" i="29"/>
  <c r="X233" i="29"/>
  <c r="AA239" i="29"/>
  <c r="Z267" i="29"/>
  <c r="Y304" i="29"/>
  <c r="Y307" i="29"/>
  <c r="X307" i="29"/>
  <c r="AA307" i="29"/>
  <c r="W307" i="29"/>
  <c r="W319" i="29"/>
  <c r="W327" i="29"/>
  <c r="B327" i="29" s="1"/>
  <c r="U373" i="29"/>
  <c r="B373" i="29" s="1"/>
  <c r="Y376" i="29"/>
  <c r="Z376" i="29"/>
  <c r="V376" i="29"/>
  <c r="B376" i="29"/>
  <c r="AA379" i="29"/>
  <c r="U389" i="29"/>
  <c r="B389" i="29" s="1"/>
  <c r="Z490" i="29"/>
  <c r="V490" i="29"/>
  <c r="B490" i="29"/>
  <c r="AA493" i="29"/>
  <c r="B65" i="32"/>
  <c r="B70" i="32"/>
  <c r="B77" i="32"/>
  <c r="Z5" i="29"/>
  <c r="AA107" i="29"/>
  <c r="V124" i="29"/>
  <c r="V140" i="29"/>
  <c r="X280" i="29"/>
  <c r="V280" i="29"/>
  <c r="Y405" i="29"/>
  <c r="Y471" i="29"/>
  <c r="AA477" i="29"/>
  <c r="X16" i="29"/>
  <c r="X32" i="29"/>
  <c r="X48" i="29"/>
  <c r="V156" i="29"/>
  <c r="B156" i="29"/>
  <c r="V192" i="29"/>
  <c r="X236" i="29"/>
  <c r="V236" i="29"/>
  <c r="B236" i="29"/>
  <c r="Z236" i="29"/>
  <c r="AA267" i="29"/>
  <c r="X267" i="29"/>
  <c r="AA293" i="29"/>
  <c r="X293" i="29"/>
  <c r="W293" i="29"/>
  <c r="U313" i="29"/>
  <c r="Z336" i="29"/>
  <c r="X336" i="29"/>
  <c r="Y345" i="29"/>
  <c r="X345" i="29"/>
  <c r="U345" i="29"/>
  <c r="B345" i="29" s="1"/>
  <c r="W411" i="29"/>
  <c r="Y414" i="29"/>
  <c r="Z414" i="29"/>
  <c r="V417" i="29"/>
  <c r="Z417" i="29"/>
  <c r="Y417" i="29"/>
  <c r="B417" i="29" s="1"/>
  <c r="W417" i="29"/>
  <c r="X420" i="29"/>
  <c r="W440" i="29"/>
  <c r="Y446" i="29"/>
  <c r="Y466" i="29"/>
  <c r="V466" i="29"/>
  <c r="B466" i="29"/>
  <c r="B5" i="32"/>
  <c r="BB26" i="32"/>
  <c r="BB45" i="32"/>
  <c r="B17" i="32"/>
  <c r="B48" i="32"/>
  <c r="BB38" i="32"/>
  <c r="B66" i="32"/>
  <c r="B72" i="32"/>
  <c r="B78" i="32"/>
  <c r="W106" i="29"/>
  <c r="B106" i="29" s="1"/>
  <c r="V118" i="29"/>
  <c r="B118" i="29" s="1"/>
  <c r="X193" i="29"/>
  <c r="U193" i="29"/>
  <c r="AA203" i="29"/>
  <c r="B203" i="29" s="1"/>
  <c r="V248" i="29"/>
  <c r="B248" i="29" s="1"/>
  <c r="Y253" i="29"/>
  <c r="X253" i="29"/>
  <c r="B253" i="29" s="1"/>
  <c r="X313" i="29"/>
  <c r="Y348" i="29"/>
  <c r="Y423" i="29"/>
  <c r="Y426" i="29"/>
  <c r="B33" i="32"/>
  <c r="B15" i="32"/>
  <c r="BB55" i="32"/>
  <c r="BB27" i="32"/>
  <c r="W72" i="29"/>
  <c r="B72" i="29" s="1"/>
  <c r="V73" i="29"/>
  <c r="W88" i="29"/>
  <c r="V110" i="29"/>
  <c r="U111" i="29"/>
  <c r="Z131" i="29"/>
  <c r="B131" i="29" s="1"/>
  <c r="Z147" i="29"/>
  <c r="U173" i="29"/>
  <c r="B173" i="29" s="1"/>
  <c r="X213" i="29"/>
  <c r="B213" i="29" s="1"/>
  <c r="V216" i="29"/>
  <c r="X229" i="29"/>
  <c r="V256" i="29"/>
  <c r="Y300" i="29"/>
  <c r="Z319" i="29"/>
  <c r="X326" i="29"/>
  <c r="B326" i="29" s="1"/>
  <c r="Y329" i="29"/>
  <c r="X329" i="29"/>
  <c r="U329" i="29"/>
  <c r="B329" i="29" s="1"/>
  <c r="X348" i="29"/>
  <c r="V348" i="29"/>
  <c r="Y351" i="29"/>
  <c r="X367" i="29"/>
  <c r="AA367" i="29"/>
  <c r="X378" i="29"/>
  <c r="B378" i="29"/>
  <c r="U423" i="29"/>
  <c r="X426" i="29"/>
  <c r="W458" i="29"/>
  <c r="Y486" i="29"/>
  <c r="X495" i="29"/>
  <c r="U495" i="29"/>
  <c r="B495" i="29"/>
  <c r="BB3" i="32"/>
  <c r="BB23" i="32"/>
  <c r="B25" i="32"/>
  <c r="BB6" i="32"/>
  <c r="BB46" i="32"/>
  <c r="B18" i="32"/>
  <c r="B57" i="32"/>
  <c r="BB37" i="32"/>
  <c r="B64" i="32"/>
  <c r="B71" i="32"/>
  <c r="B76" i="32"/>
  <c r="X3" i="29"/>
  <c r="V25" i="29"/>
  <c r="B25" i="29"/>
  <c r="V41" i="29"/>
  <c r="V57" i="29"/>
  <c r="B57" i="29"/>
  <c r="AA72" i="29"/>
  <c r="AA88" i="29"/>
  <c r="U98" i="29"/>
  <c r="V104" i="29"/>
  <c r="B104" i="29"/>
  <c r="Z110" i="29"/>
  <c r="U129" i="29"/>
  <c r="B129" i="29" s="1"/>
  <c r="U145" i="29"/>
  <c r="B145" i="29" s="1"/>
  <c r="W167" i="29"/>
  <c r="Z196" i="29"/>
  <c r="Y229" i="29"/>
  <c r="AA235" i="29"/>
  <c r="W239" i="29"/>
  <c r="X242" i="29"/>
  <c r="B242" i="29" s="1"/>
  <c r="Y249" i="29"/>
  <c r="B249" i="29" s="1"/>
  <c r="X252" i="29"/>
  <c r="Y256" i="29"/>
  <c r="W259" i="29"/>
  <c r="AA259" i="29"/>
  <c r="Z259" i="29"/>
  <c r="X259" i="29"/>
  <c r="U273" i="29"/>
  <c r="B273" i="29" s="1"/>
  <c r="Z276" i="29"/>
  <c r="B276" i="29" s="1"/>
  <c r="AA279" i="29"/>
  <c r="X292" i="29"/>
  <c r="B292" i="29"/>
  <c r="V296" i="29"/>
  <c r="X299" i="29"/>
  <c r="Z303" i="29"/>
  <c r="AA319" i="29"/>
  <c r="Y332" i="29"/>
  <c r="Z335" i="29"/>
  <c r="Z358" i="29"/>
  <c r="B358" i="29"/>
  <c r="X407" i="29"/>
  <c r="W407" i="29"/>
  <c r="W436" i="29"/>
  <c r="V470" i="29"/>
  <c r="B23" i="32"/>
  <c r="B56" i="32"/>
  <c r="B47" i="32"/>
  <c r="W8" i="29"/>
  <c r="V9" i="29"/>
  <c r="X72" i="29"/>
  <c r="X185" i="29"/>
  <c r="U185" i="29"/>
  <c r="B185" i="29"/>
  <c r="Z188" i="29"/>
  <c r="Z192" i="29"/>
  <c r="B192" i="29" s="1"/>
  <c r="V196" i="29"/>
  <c r="B196" i="29"/>
  <c r="W199" i="29"/>
  <c r="B199" i="29"/>
  <c r="AA199" i="29"/>
  <c r="Y245" i="29"/>
  <c r="B245" i="29" s="1"/>
  <c r="X245" i="29"/>
  <c r="V252" i="29"/>
  <c r="B252" i="29" s="1"/>
  <c r="Z264" i="29"/>
  <c r="Y269" i="29"/>
  <c r="W279" i="29"/>
  <c r="Y279" i="29"/>
  <c r="Z292" i="29"/>
  <c r="Y296" i="29"/>
  <c r="B296" i="29" s="1"/>
  <c r="V299" i="29"/>
  <c r="X332" i="29"/>
  <c r="V332" i="29"/>
  <c r="AA335" i="29"/>
  <c r="X335" i="29"/>
  <c r="W361" i="29"/>
  <c r="B361" i="29"/>
  <c r="V410" i="29"/>
  <c r="B410" i="29"/>
  <c r="AA416" i="29"/>
  <c r="Z470" i="29"/>
  <c r="Y470" i="29"/>
  <c r="Z486" i="29"/>
  <c r="B486" i="29" s="1"/>
  <c r="V486" i="29"/>
  <c r="B43" i="32"/>
  <c r="B53" i="32"/>
  <c r="BB33" i="32"/>
  <c r="B6" i="32"/>
  <c r="B46" i="32"/>
  <c r="BB56" i="32"/>
  <c r="B8" i="32"/>
  <c r="BB17" i="32"/>
  <c r="BB48" i="32"/>
  <c r="B68" i="32"/>
  <c r="B74" i="32"/>
  <c r="B82" i="32"/>
  <c r="AA8" i="29"/>
  <c r="V172" i="29"/>
  <c r="Z204" i="29"/>
  <c r="W209" i="29"/>
  <c r="B209" i="29" s="1"/>
  <c r="X209" i="29"/>
  <c r="Y225" i="29"/>
  <c r="B225" i="29"/>
  <c r="Y248" i="29"/>
  <c r="Y265" i="29"/>
  <c r="B265" i="29" s="1"/>
  <c r="Y295" i="29"/>
  <c r="U325" i="29"/>
  <c r="B325" i="29"/>
  <c r="X350" i="29"/>
  <c r="B350" i="29"/>
  <c r="Z384" i="29"/>
  <c r="B384" i="29"/>
  <c r="AA387" i="29"/>
  <c r="X387" i="29"/>
  <c r="W387" i="29"/>
  <c r="Z451" i="29"/>
  <c r="X11" i="29"/>
  <c r="B13" i="32"/>
  <c r="BB43" i="32"/>
  <c r="BB5" i="32"/>
  <c r="B58" i="32"/>
  <c r="Z176" i="29"/>
  <c r="Z180" i="29"/>
  <c r="B180" i="29" s="1"/>
  <c r="Z191" i="29"/>
  <c r="Z195" i="29"/>
  <c r="AA195" i="29"/>
  <c r="B195" i="29" s="1"/>
  <c r="U205" i="29"/>
  <c r="B205" i="29"/>
  <c r="V212" i="29"/>
  <c r="B212" i="29"/>
  <c r="AA218" i="29"/>
  <c r="W218" i="29"/>
  <c r="W222" i="29"/>
  <c r="B222" i="29"/>
  <c r="X222" i="29"/>
  <c r="Y228" i="29"/>
  <c r="Z228" i="29"/>
  <c r="V231" i="29"/>
  <c r="Z231" i="29"/>
  <c r="Y231" i="29"/>
  <c r="W231" i="29"/>
  <c r="U233" i="29"/>
  <c r="B233" i="29" s="1"/>
  <c r="W251" i="29"/>
  <c r="Y251" i="29"/>
  <c r="AA251" i="29"/>
  <c r="X251" i="29"/>
  <c r="Y255" i="29"/>
  <c r="W267" i="29"/>
  <c r="B267" i="29" s="1"/>
  <c r="Y305" i="29"/>
  <c r="V364" i="29"/>
  <c r="B364" i="29" s="1"/>
  <c r="AA371" i="29"/>
  <c r="X374" i="29"/>
  <c r="B374" i="29"/>
  <c r="U377" i="29"/>
  <c r="B377" i="29"/>
  <c r="U397" i="29"/>
  <c r="B397" i="29"/>
  <c r="X457" i="29"/>
  <c r="Y485" i="29"/>
  <c r="AA187" i="29"/>
  <c r="B187" i="29" s="1"/>
  <c r="X234" i="29"/>
  <c r="B234" i="29" s="1"/>
  <c r="U241" i="29"/>
  <c r="B241" i="29" s="1"/>
  <c r="Z268" i="29"/>
  <c r="W275" i="29"/>
  <c r="B275" i="29"/>
  <c r="Y275" i="29"/>
  <c r="AA281" i="29"/>
  <c r="Y337" i="29"/>
  <c r="B337" i="29"/>
  <c r="V380" i="29"/>
  <c r="B380" i="29"/>
  <c r="AA383" i="29"/>
  <c r="W403" i="29"/>
  <c r="AA409" i="29"/>
  <c r="Z409" i="29"/>
  <c r="X409" i="29"/>
  <c r="U409" i="29"/>
  <c r="Y409" i="29"/>
  <c r="AA438" i="29"/>
  <c r="U438" i="29"/>
  <c r="X438" i="29"/>
  <c r="Y438" i="29"/>
  <c r="W438" i="29"/>
  <c r="Z469" i="29"/>
  <c r="AA469" i="29"/>
  <c r="W469" i="29"/>
  <c r="AA485" i="29"/>
  <c r="Y491" i="29"/>
  <c r="B491" i="29"/>
  <c r="Z235" i="29"/>
  <c r="Z240" i="29"/>
  <c r="AA243" i="29"/>
  <c r="Y272" i="29"/>
  <c r="X295" i="29"/>
  <c r="U295" i="29"/>
  <c r="AA298" i="29"/>
  <c r="B298" i="29"/>
  <c r="V300" i="29"/>
  <c r="X320" i="29"/>
  <c r="AA327" i="29"/>
  <c r="W335" i="29"/>
  <c r="Z363" i="29"/>
  <c r="X373" i="29"/>
  <c r="X383" i="29"/>
  <c r="B383" i="29" s="1"/>
  <c r="Z399" i="29"/>
  <c r="X430" i="29"/>
  <c r="Z454" i="29"/>
  <c r="Y489" i="29"/>
  <c r="B489" i="29" s="1"/>
  <c r="W493" i="29"/>
  <c r="B493" i="29" s="1"/>
  <c r="T38" i="32"/>
  <c r="AA34" i="32" s="1"/>
  <c r="Z295" i="29"/>
  <c r="B83" i="32"/>
  <c r="AA295" i="29"/>
  <c r="Z383" i="29"/>
  <c r="V449" i="29"/>
  <c r="V474" i="29"/>
  <c r="B474" i="29" s="1"/>
  <c r="W477" i="29"/>
  <c r="B477" i="29" s="1"/>
  <c r="Z493" i="29"/>
  <c r="C83" i="32"/>
  <c r="W175" i="29"/>
  <c r="V176" i="29"/>
  <c r="B176" i="29" s="1"/>
  <c r="AA191" i="29"/>
  <c r="X216" i="29"/>
  <c r="W227" i="29"/>
  <c r="B227" i="29"/>
  <c r="Y240" i="29"/>
  <c r="U269" i="29"/>
  <c r="B269" i="29" s="1"/>
  <c r="U297" i="29"/>
  <c r="AA299" i="29"/>
  <c r="Y313" i="29"/>
  <c r="AA323" i="29"/>
  <c r="Y335" i="29"/>
  <c r="U355" i="29"/>
  <c r="B355" i="29"/>
  <c r="W371" i="29"/>
  <c r="X416" i="29"/>
  <c r="B416" i="29"/>
  <c r="V426" i="29"/>
  <c r="Z429" i="29"/>
  <c r="Z434" i="29"/>
  <c r="AA436" i="29"/>
  <c r="Y463" i="29"/>
  <c r="B463" i="29"/>
  <c r="W485" i="29"/>
  <c r="B485" i="29"/>
  <c r="U211" i="29"/>
  <c r="AA339" i="29"/>
  <c r="AA395" i="29"/>
  <c r="AA403" i="29"/>
  <c r="X411" i="29"/>
  <c r="Y415" i="29"/>
  <c r="W421" i="29"/>
  <c r="B421" i="29" s="1"/>
  <c r="X440" i="29"/>
  <c r="AA458" i="29"/>
  <c r="U471" i="29"/>
  <c r="B471" i="29"/>
  <c r="W473" i="29"/>
  <c r="B473" i="29"/>
  <c r="X211" i="29"/>
  <c r="U237" i="29"/>
  <c r="B237" i="29" s="1"/>
  <c r="W243" i="29"/>
  <c r="B243" i="29" s="1"/>
  <c r="X248" i="29"/>
  <c r="X268" i="29"/>
  <c r="Z332" i="29"/>
  <c r="X339" i="29"/>
  <c r="B339" i="29"/>
  <c r="Z348" i="29"/>
  <c r="W353" i="29"/>
  <c r="W379" i="29"/>
  <c r="Y396" i="29"/>
  <c r="X421" i="29"/>
  <c r="Z485" i="29"/>
  <c r="W235" i="29"/>
  <c r="X279" i="29"/>
  <c r="U279" i="29"/>
  <c r="B279" i="29"/>
  <c r="X471" i="29"/>
  <c r="V188" i="29"/>
  <c r="B188" i="29" s="1"/>
  <c r="X235" i="29"/>
  <c r="Z279" i="29"/>
  <c r="W363" i="29"/>
  <c r="W399" i="29"/>
  <c r="W454" i="29"/>
  <c r="U479" i="29"/>
  <c r="B479" i="29" s="1"/>
  <c r="U431" i="29"/>
  <c r="X319" i="29"/>
  <c r="X429" i="29"/>
  <c r="AL5" i="28"/>
  <c r="AR5" i="28"/>
  <c r="AT2" i="28"/>
  <c r="AF5" i="28"/>
  <c r="AQ4" i="28"/>
  <c r="AR4" i="28"/>
  <c r="AH2" i="28"/>
  <c r="AM2" i="28"/>
  <c r="AF3" i="28"/>
  <c r="AH3" i="28"/>
  <c r="AL3" i="28"/>
  <c r="AN3" i="28"/>
  <c r="AP3" i="28" s="1"/>
  <c r="AQ3" i="28"/>
  <c r="AS3" i="28"/>
  <c r="AU3" i="28" s="1"/>
  <c r="AR2" i="28"/>
  <c r="AG5" i="28"/>
  <c r="AG2" i="28"/>
  <c r="AJ2" i="28"/>
  <c r="AI3" i="28"/>
  <c r="CU55" i="28"/>
  <c r="CU52" i="28"/>
  <c r="CJ42" i="28"/>
  <c r="CJ12" i="28"/>
  <c r="CJ45" i="28"/>
  <c r="CD23" i="28"/>
  <c r="CU25" i="28"/>
  <c r="CN13" i="28"/>
  <c r="CR34" i="28"/>
  <c r="CI43" i="28"/>
  <c r="CJ43" i="28" s="1"/>
  <c r="CC35" i="28"/>
  <c r="CP23" i="28"/>
  <c r="CJ35" i="28"/>
  <c r="CO34" i="28"/>
  <c r="CP15" i="28"/>
  <c r="CD15" i="28" s="1"/>
  <c r="CQ43" i="28"/>
  <c r="CU43" i="28"/>
  <c r="CD43" i="28" s="1"/>
  <c r="CH33" i="28"/>
  <c r="CD22" i="28"/>
  <c r="AS22" i="28"/>
  <c r="AL13" i="28"/>
  <c r="AF24" i="28"/>
  <c r="AT12" i="28"/>
  <c r="AT22" i="28"/>
  <c r="AQ13" i="28"/>
  <c r="AI12" i="28"/>
  <c r="AL25" i="28"/>
  <c r="AP25" i="28" s="1"/>
  <c r="AI4" i="28"/>
  <c r="AR12" i="28"/>
  <c r="AG12" i="28"/>
  <c r="AQ15" i="28"/>
  <c r="AL23" i="28"/>
  <c r="AO3" i="28"/>
  <c r="AA55" i="28"/>
  <c r="AC55" i="28" s="1"/>
  <c r="AI33" i="28"/>
  <c r="AG22" i="28"/>
  <c r="AO33" i="28"/>
  <c r="AL24" i="28"/>
  <c r="AQ25" i="28"/>
  <c r="AO12" i="28"/>
  <c r="AH22" i="28"/>
  <c r="AJ22" i="28" s="1"/>
  <c r="AQ23" i="28"/>
  <c r="AU23" i="28" s="1"/>
  <c r="AL15" i="28"/>
  <c r="AM5" i="28"/>
  <c r="AP5" i="28" s="1"/>
  <c r="AI22" i="28"/>
  <c r="AT3" i="28"/>
  <c r="AC14" i="28"/>
  <c r="AO2" i="28"/>
  <c r="AN5" i="28"/>
  <c r="AF15" i="28"/>
  <c r="AM22" i="28"/>
  <c r="AQ24" i="28"/>
  <c r="AQ5" i="28"/>
  <c r="AU5" i="28" s="1"/>
  <c r="AF25" i="28"/>
  <c r="AJ25" i="28" s="1"/>
  <c r="AN22" i="28"/>
  <c r="AP22" i="28" s="1"/>
  <c r="AI23" i="28"/>
  <c r="AT44" i="28"/>
  <c r="AO13" i="28"/>
  <c r="AO23" i="28"/>
  <c r="AT13" i="28"/>
  <c r="AO22" i="28"/>
  <c r="AF13" i="28"/>
  <c r="AI24" i="28"/>
  <c r="AJ24" i="28" s="1"/>
  <c r="AT33" i="28"/>
  <c r="AF53" i="28"/>
  <c r="AI54" i="28"/>
  <c r="AT54" i="28"/>
  <c r="AO54" i="28"/>
  <c r="AL54" i="28"/>
  <c r="CU53" i="28"/>
  <c r="AN55" i="28"/>
  <c r="A86" i="28"/>
  <c r="B86" i="28" s="1"/>
  <c r="C85" i="28"/>
  <c r="B85" i="28"/>
  <c r="CU44" i="28"/>
  <c r="AB55" i="28"/>
  <c r="AU25" i="28"/>
  <c r="AS55" i="28"/>
  <c r="CJ14" i="28"/>
  <c r="CP35" i="28"/>
  <c r="CP44" i="28"/>
  <c r="CD44" i="28" s="1"/>
  <c r="AN52" i="28"/>
  <c r="CJ55" i="28"/>
  <c r="CU45" i="28"/>
  <c r="CP42" i="28"/>
  <c r="CJ52" i="28"/>
  <c r="CC43" i="28"/>
  <c r="AS52" i="28"/>
  <c r="CP53" i="28"/>
  <c r="AF35" i="28"/>
  <c r="AR35" i="28"/>
  <c r="AL35" i="28"/>
  <c r="AM35" i="28"/>
  <c r="AG35" i="28"/>
  <c r="CP25" i="28"/>
  <c r="CP55" i="28"/>
  <c r="CD55" i="28" s="1"/>
  <c r="CU54" i="28"/>
  <c r="CJ13" i="28"/>
  <c r="AU43" i="28"/>
  <c r="CD24" i="28"/>
  <c r="CU15" i="28"/>
  <c r="CB33" i="32"/>
  <c r="CC33" i="32"/>
  <c r="AH32" i="32"/>
  <c r="AC43" i="32"/>
  <c r="AF34" i="32"/>
  <c r="AL34" i="32"/>
  <c r="CC5" i="32"/>
  <c r="AQ33" i="32"/>
  <c r="AC42" i="32"/>
  <c r="AF33" i="32"/>
  <c r="CO44" i="32"/>
  <c r="AI32" i="32"/>
  <c r="AG45" i="32"/>
  <c r="AO42" i="32"/>
  <c r="BZ14" i="32"/>
  <c r="AA25" i="32"/>
  <c r="AC25" i="32" s="1"/>
  <c r="CO12" i="32"/>
  <c r="CL15" i="32"/>
  <c r="CM35" i="32"/>
  <c r="CG15" i="32"/>
  <c r="CQ15" i="32"/>
  <c r="CN35" i="32"/>
  <c r="CR35" i="32"/>
  <c r="CA14" i="32"/>
  <c r="CC14" i="32"/>
  <c r="CR32" i="32"/>
  <c r="CA54" i="32"/>
  <c r="CC54" i="32"/>
  <c r="CS42" i="32"/>
  <c r="CT42" i="32"/>
  <c r="CF45" i="32"/>
  <c r="CO3" i="32"/>
  <c r="CT3" i="32"/>
  <c r="CB55" i="32"/>
  <c r="CC55" i="32"/>
  <c r="CC12" i="32"/>
  <c r="BZ43" i="32"/>
  <c r="CG42" i="32"/>
  <c r="AM45" i="32"/>
  <c r="AM44" i="32"/>
  <c r="AH43" i="32"/>
  <c r="AS43" i="32"/>
  <c r="AN42" i="32"/>
  <c r="AO44" i="32"/>
  <c r="AR44" i="32"/>
  <c r="AT44" i="32"/>
  <c r="AL44" i="32"/>
  <c r="CT4" i="32"/>
  <c r="CH3" i="32"/>
  <c r="CS3" i="32"/>
  <c r="CO23" i="32"/>
  <c r="CB34" i="32"/>
  <c r="AR22" i="32"/>
  <c r="AA44" i="32"/>
  <c r="AC44" i="32" s="1"/>
  <c r="CF13" i="32"/>
  <c r="CR25" i="32"/>
  <c r="CO32" i="32"/>
  <c r="CH32" i="32"/>
  <c r="CM24" i="32"/>
  <c r="Z15" i="32"/>
  <c r="CB2" i="32"/>
  <c r="CA4" i="32"/>
  <c r="CC4" i="32" s="1"/>
  <c r="AT42" i="32"/>
  <c r="CH23" i="32"/>
  <c r="BZ54" i="32"/>
  <c r="CN23" i="32"/>
  <c r="BZ53" i="32"/>
  <c r="CM55" i="32"/>
  <c r="AF23" i="32"/>
  <c r="CT23" i="32"/>
  <c r="AG22" i="32"/>
  <c r="CM45" i="32"/>
  <c r="CN25" i="32"/>
  <c r="CH25" i="32"/>
  <c r="CT24" i="32"/>
  <c r="AA14" i="32"/>
  <c r="AQ23" i="32"/>
  <c r="AL43" i="32"/>
  <c r="CR24" i="32"/>
  <c r="CL34" i="32"/>
  <c r="CF34" i="32"/>
  <c r="Z13" i="32"/>
  <c r="AR12" i="32"/>
  <c r="AR42" i="32"/>
  <c r="CL35" i="32"/>
  <c r="CP35" i="32" s="1"/>
  <c r="Z14" i="32"/>
  <c r="AN12" i="32"/>
  <c r="CT2" i="32"/>
  <c r="CG2" i="32"/>
  <c r="CQ4" i="32"/>
  <c r="CF3" i="32"/>
  <c r="B259" i="29"/>
  <c r="B63" i="29"/>
  <c r="B167" i="29"/>
  <c r="B67" i="29"/>
  <c r="B68" i="29"/>
  <c r="B32" i="29"/>
  <c r="CH22" i="32"/>
  <c r="CT22" i="32"/>
  <c r="CF24" i="32"/>
  <c r="B231" i="29"/>
  <c r="B281" i="29"/>
  <c r="B119" i="29"/>
  <c r="B19" i="29"/>
  <c r="B83" i="29"/>
  <c r="CQ25" i="32"/>
  <c r="B228" i="29"/>
  <c r="B47" i="29"/>
  <c r="B240" i="29"/>
  <c r="B193" i="29"/>
  <c r="B201" i="29"/>
  <c r="B109" i="29"/>
  <c r="CN52" i="32"/>
  <c r="B3" i="29"/>
  <c r="B6" i="29"/>
  <c r="B21" i="29"/>
  <c r="B42" i="29"/>
  <c r="B134" i="29"/>
  <c r="B313" i="29"/>
  <c r="CF23" i="32"/>
  <c r="AC34" i="32"/>
  <c r="AB33" i="32"/>
  <c r="AM34" i="32"/>
  <c r="B160" i="29"/>
  <c r="B93" i="29"/>
  <c r="B458" i="29"/>
  <c r="B10" i="29"/>
  <c r="AJ3" i="28"/>
  <c r="CD54" i="28"/>
  <c r="AH53" i="28"/>
  <c r="AM52" i="28"/>
  <c r="AG54" i="28"/>
  <c r="C86" i="28"/>
  <c r="A87" i="28"/>
  <c r="CR52" i="32"/>
  <c r="CG52" i="32"/>
  <c r="CF53" i="32"/>
  <c r="CQ53" i="32"/>
  <c r="CL53" i="32"/>
  <c r="CM52" i="32"/>
  <c r="CS12" i="32"/>
  <c r="CH12" i="32"/>
  <c r="CH13" i="32"/>
  <c r="CR42" i="32"/>
  <c r="CU42" i="32" s="1"/>
  <c r="CG55" i="32"/>
  <c r="CM42" i="32"/>
  <c r="CG45" i="32"/>
  <c r="CG44" i="32"/>
  <c r="CT43" i="32"/>
  <c r="CL43" i="32"/>
  <c r="CR44" i="32"/>
  <c r="AQ15" i="32"/>
  <c r="AL14" i="32"/>
  <c r="AG14" i="32"/>
  <c r="AQ14" i="32"/>
  <c r="AM14" i="32"/>
  <c r="AF14" i="32"/>
  <c r="AS12" i="32"/>
  <c r="AH12" i="32"/>
  <c r="AR14" i="32"/>
  <c r="CT54" i="32"/>
  <c r="CT53" i="32"/>
  <c r="AS13" i="32"/>
  <c r="AQ13" i="32"/>
  <c r="AN13" i="32"/>
  <c r="AL13" i="32"/>
  <c r="AI13" i="32"/>
  <c r="AJ13" i="32" s="1"/>
  <c r="AH13" i="32"/>
  <c r="AM12" i="32"/>
  <c r="AF13" i="32"/>
  <c r="AG12" i="32"/>
  <c r="A88" i="28"/>
  <c r="C87" i="28"/>
  <c r="B87" i="28"/>
  <c r="M69" i="28"/>
  <c r="D85" i="28"/>
  <c r="M85" i="28"/>
  <c r="BF84" i="28"/>
  <c r="M76" i="28"/>
  <c r="F88" i="28" s="1"/>
  <c r="M66" i="28"/>
  <c r="F83" i="28" s="1"/>
  <c r="M83" i="28"/>
  <c r="BF82" i="28" s="1"/>
  <c r="M64" i="28"/>
  <c r="D84" i="28" s="1"/>
  <c r="B88" i="28"/>
  <c r="A89" i="28"/>
  <c r="C88" i="28"/>
  <c r="M65" i="28"/>
  <c r="D82" i="28"/>
  <c r="M74" i="28"/>
  <c r="D86" i="28"/>
  <c r="M73" i="28"/>
  <c r="F86" i="28" s="1"/>
  <c r="M86" i="28"/>
  <c r="BD83" i="28" s="1"/>
  <c r="BM83" i="28"/>
  <c r="BF89" i="28" s="1"/>
  <c r="BM89" i="28"/>
  <c r="D94" i="28" s="1"/>
  <c r="M67" i="28"/>
  <c r="F84" i="28"/>
  <c r="M84" i="28"/>
  <c r="BD84" i="28"/>
  <c r="BM84" i="28"/>
  <c r="BD90" i="28"/>
  <c r="BM92" i="28" s="1"/>
  <c r="M77" i="28"/>
  <c r="D88" i="28"/>
  <c r="M88" i="28"/>
  <c r="BD85" i="28"/>
  <c r="BM85" i="28"/>
  <c r="BF90" i="28"/>
  <c r="BM90" i="28"/>
  <c r="F94" i="28"/>
  <c r="M94" i="28"/>
  <c r="M63" i="28"/>
  <c r="D83" i="28" s="1"/>
  <c r="BA82" i="28"/>
  <c r="BA83" i="28" s="1"/>
  <c r="BC83" i="28" s="1"/>
  <c r="C89" i="28"/>
  <c r="B89" i="28"/>
  <c r="M68" i="28"/>
  <c r="F82" i="28"/>
  <c r="M82" i="28"/>
  <c r="BD82" i="28"/>
  <c r="BM82" i="28"/>
  <c r="BD89" i="28"/>
  <c r="BM91" i="28" s="1"/>
  <c r="BD94" i="28"/>
  <c r="BF94" i="28"/>
  <c r="BM94" i="28"/>
  <c r="BC82" i="28"/>
  <c r="BA84" i="28"/>
  <c r="BC84" i="28" s="1"/>
  <c r="BB83" i="28"/>
  <c r="BA85" i="28"/>
  <c r="BA89" i="28" s="1"/>
  <c r="BB85" i="28"/>
  <c r="BC89" i="28"/>
  <c r="M78" i="28"/>
  <c r="F89" i="28"/>
  <c r="M89" i="28"/>
  <c r="BF85" i="28"/>
  <c r="M71" i="28"/>
  <c r="F87" i="28" s="1"/>
  <c r="M87" i="28"/>
  <c r="BF83" i="28" s="1"/>
  <c r="M72" i="28"/>
  <c r="D87" i="28"/>
  <c r="M70" i="28"/>
  <c r="F85" i="28"/>
  <c r="M75" i="28"/>
  <c r="D89" i="28"/>
  <c r="AB54" i="32" l="1"/>
  <c r="V56" i="32"/>
  <c r="S54" i="32"/>
  <c r="S55" i="32"/>
  <c r="U53" i="32"/>
  <c r="U52" i="32"/>
  <c r="Z52" i="32" s="1"/>
  <c r="V57" i="32"/>
  <c r="T54" i="32"/>
  <c r="BA90" i="28"/>
  <c r="BB89" i="28"/>
  <c r="BC85" i="28"/>
  <c r="BB84" i="28"/>
  <c r="BB82" i="28"/>
  <c r="AD3" i="28"/>
  <c r="CS52" i="32"/>
  <c r="CL54" i="32"/>
  <c r="CH52" i="32"/>
  <c r="CG54" i="32"/>
  <c r="CR54" i="32"/>
  <c r="CO54" i="32"/>
  <c r="CN53" i="32"/>
  <c r="CS53" i="32"/>
  <c r="CU53" i="32" s="1"/>
  <c r="CF54" i="32"/>
  <c r="CI54" i="32"/>
  <c r="CH53" i="32"/>
  <c r="CJ53" i="32" s="1"/>
  <c r="AI12" i="32"/>
  <c r="AJ12" i="32" s="1"/>
  <c r="AO12" i="32"/>
  <c r="AP12" i="32" s="1"/>
  <c r="AH15" i="32"/>
  <c r="AG15" i="32"/>
  <c r="AS15" i="32"/>
  <c r="AR15" i="32"/>
  <c r="AU15" i="32" s="1"/>
  <c r="AF15" i="32"/>
  <c r="AJ15" i="32" s="1"/>
  <c r="AT14" i="32"/>
  <c r="AO14" i="32"/>
  <c r="AP14" i="32" s="1"/>
  <c r="AI14" i="32"/>
  <c r="AJ14" i="32" s="1"/>
  <c r="AO13" i="32"/>
  <c r="AP13" i="32" s="1"/>
  <c r="AL15" i="32"/>
  <c r="AT12" i="32"/>
  <c r="AU12" i="32" s="1"/>
  <c r="AN15" i="32"/>
  <c r="AT13" i="32"/>
  <c r="AU13" i="32" s="1"/>
  <c r="B216" i="29"/>
  <c r="B319" i="29"/>
  <c r="B307" i="29"/>
  <c r="B18" i="29"/>
  <c r="B31" i="29"/>
  <c r="B143" i="29"/>
  <c r="B56" i="29"/>
  <c r="B48" i="29"/>
  <c r="B151" i="29"/>
  <c r="CO22" i="32"/>
  <c r="CM22" i="32"/>
  <c r="CN22" i="32"/>
  <c r="CS22" i="32"/>
  <c r="CR22" i="32"/>
  <c r="CU22" i="32" s="1"/>
  <c r="CL25" i="32"/>
  <c r="CG22" i="32"/>
  <c r="CJ22" i="32" s="1"/>
  <c r="CI22" i="32"/>
  <c r="CQ24" i="32"/>
  <c r="CU24" i="32" s="1"/>
  <c r="CF25" i="32"/>
  <c r="CM54" i="32"/>
  <c r="AU14" i="32"/>
  <c r="AM15" i="32"/>
  <c r="AP52" i="28"/>
  <c r="CQ54" i="32"/>
  <c r="CU54" i="32" s="1"/>
  <c r="B295" i="29"/>
  <c r="B332" i="29"/>
  <c r="B110" i="29"/>
  <c r="CQ55" i="32"/>
  <c r="CN55" i="32"/>
  <c r="CL55" i="32"/>
  <c r="CT52" i="32"/>
  <c r="CO52" i="32"/>
  <c r="CP52" i="32" s="1"/>
  <c r="CR55" i="32"/>
  <c r="CI53" i="32"/>
  <c r="CI52" i="32"/>
  <c r="CF55" i="32"/>
  <c r="CH55" i="32"/>
  <c r="CS55" i="32"/>
  <c r="CO53" i="32"/>
  <c r="B74" i="29"/>
  <c r="CH33" i="32"/>
  <c r="CN33" i="32"/>
  <c r="CF33" i="32"/>
  <c r="CJ33" i="32" s="1"/>
  <c r="CS33" i="32"/>
  <c r="CL33" i="32"/>
  <c r="CI33" i="32"/>
  <c r="CO33" i="32"/>
  <c r="CQ13" i="32"/>
  <c r="CL13" i="32"/>
  <c r="CI13" i="32"/>
  <c r="CJ13" i="32" s="1"/>
  <c r="CO13" i="32"/>
  <c r="CT13" i="32"/>
  <c r="CM14" i="32"/>
  <c r="CG14" i="32"/>
  <c r="CR34" i="32"/>
  <c r="CG34" i="32"/>
  <c r="CJ34" i="32" s="1"/>
  <c r="CI34" i="32"/>
  <c r="CO34" i="32"/>
  <c r="CQ34" i="32"/>
  <c r="CG35" i="32"/>
  <c r="CH35" i="32"/>
  <c r="CF35" i="32"/>
  <c r="CS35" i="32"/>
  <c r="AR45" i="32"/>
  <c r="AH45" i="32"/>
  <c r="AN45" i="32"/>
  <c r="CM5" i="32"/>
  <c r="CR5" i="32"/>
  <c r="CN5" i="32"/>
  <c r="CH5" i="32"/>
  <c r="CF5" i="32"/>
  <c r="CI3" i="32"/>
  <c r="CJ3" i="32" s="1"/>
  <c r="CQ3" i="32"/>
  <c r="CU3" i="32" s="1"/>
  <c r="CL3" i="32"/>
  <c r="CI44" i="32"/>
  <c r="CQ44" i="32"/>
  <c r="CL44" i="32"/>
  <c r="CH43" i="32"/>
  <c r="CS43" i="32"/>
  <c r="CR12" i="32"/>
  <c r="CT12" i="32"/>
  <c r="CF14" i="32"/>
  <c r="CN12" i="32"/>
  <c r="CQ14" i="32"/>
  <c r="CO42" i="32"/>
  <c r="CN42" i="32"/>
  <c r="CP42" i="32" s="1"/>
  <c r="CH42" i="32"/>
  <c r="CJ42" i="32" s="1"/>
  <c r="CF43" i="32"/>
  <c r="AQ4" i="32"/>
  <c r="AN2" i="32"/>
  <c r="AO4" i="32"/>
  <c r="AT4" i="32"/>
  <c r="AH2" i="32"/>
  <c r="AS2" i="32"/>
  <c r="AO34" i="32"/>
  <c r="AP34" i="32" s="1"/>
  <c r="AI34" i="32"/>
  <c r="AR34" i="32"/>
  <c r="AQ34" i="32"/>
  <c r="AG34" i="32"/>
  <c r="AJ34" i="32" s="1"/>
  <c r="AU22" i="28"/>
  <c r="AD22" i="28" s="1"/>
  <c r="AN13" i="28"/>
  <c r="AT14" i="28"/>
  <c r="AO14" i="28"/>
  <c r="AL14" i="28"/>
  <c r="AR14" i="28"/>
  <c r="AN15" i="28"/>
  <c r="AH12" i="28"/>
  <c r="AJ12" i="28" s="1"/>
  <c r="AD12" i="28" s="1"/>
  <c r="AN12" i="28"/>
  <c r="AP12" i="28" s="1"/>
  <c r="AQ14" i="28"/>
  <c r="AH13" i="28"/>
  <c r="AJ13" i="28" s="1"/>
  <c r="AS53" i="28"/>
  <c r="AO53" i="28"/>
  <c r="AM55" i="28"/>
  <c r="AP55" i="28" s="1"/>
  <c r="AG55" i="28"/>
  <c r="AI53" i="28"/>
  <c r="AJ53" i="28" s="1"/>
  <c r="AD53" i="28" s="1"/>
  <c r="AR55" i="28"/>
  <c r="AU55" i="28" s="1"/>
  <c r="AR52" i="28"/>
  <c r="AU52" i="28" s="1"/>
  <c r="AQ5" i="32"/>
  <c r="AH5" i="32"/>
  <c r="AL5" i="32"/>
  <c r="AN5" i="32"/>
  <c r="AI2" i="32"/>
  <c r="AM35" i="32"/>
  <c r="AG35" i="32"/>
  <c r="AF35" i="32"/>
  <c r="AL35" i="32"/>
  <c r="AP35" i="32" s="1"/>
  <c r="AM32" i="32"/>
  <c r="AT32" i="32"/>
  <c r="AN32" i="32"/>
  <c r="AO32" i="32"/>
  <c r="AS32" i="32"/>
  <c r="AR32" i="32"/>
  <c r="AU32" i="32" s="1"/>
  <c r="CM15" i="32"/>
  <c r="CP15" i="32" s="1"/>
  <c r="CF15" i="32"/>
  <c r="CH15" i="32"/>
  <c r="CS15" i="32"/>
  <c r="CO14" i="32"/>
  <c r="CI14" i="32"/>
  <c r="AI33" i="32"/>
  <c r="AH33" i="32"/>
  <c r="AJ33" i="32" s="1"/>
  <c r="AS33" i="32"/>
  <c r="AU33" i="32" s="1"/>
  <c r="AO33" i="32"/>
  <c r="AL33" i="32"/>
  <c r="AN33" i="32"/>
  <c r="C85" i="32"/>
  <c r="A86" i="32"/>
  <c r="B85" i="32"/>
  <c r="CB45" i="32"/>
  <c r="CC45" i="32" s="1"/>
  <c r="CA42" i="32"/>
  <c r="CC42" i="32" s="1"/>
  <c r="AA32" i="32"/>
  <c r="AC32" i="32" s="1"/>
  <c r="AB35" i="32"/>
  <c r="AC35" i="32" s="1"/>
  <c r="AB14" i="32"/>
  <c r="AA12" i="32"/>
  <c r="AC12" i="32" s="1"/>
  <c r="CA2" i="32"/>
  <c r="CC2" i="32" s="1"/>
  <c r="CB3" i="32"/>
  <c r="CC3" i="32" s="1"/>
  <c r="B444" i="29"/>
  <c r="B446" i="29"/>
  <c r="B436" i="29"/>
  <c r="B434" i="29"/>
  <c r="B422" i="29"/>
  <c r="B437" i="29"/>
  <c r="B425" i="29"/>
  <c r="B409" i="29"/>
  <c r="B407" i="29"/>
  <c r="B404" i="29"/>
  <c r="B420" i="29"/>
  <c r="B415" i="29"/>
  <c r="B414" i="29"/>
  <c r="B411" i="29"/>
  <c r="B405" i="29"/>
  <c r="B403" i="29"/>
  <c r="B387" i="29"/>
  <c r="B379" i="29"/>
  <c r="B363" i="29"/>
  <c r="B418" i="29"/>
  <c r="B360" i="29"/>
  <c r="B348" i="29"/>
  <c r="B344" i="29"/>
  <c r="B336" i="29"/>
  <c r="B328" i="29"/>
  <c r="B312" i="29"/>
  <c r="B304" i="29"/>
  <c r="B305" i="29"/>
  <c r="B303" i="29"/>
  <c r="B293" i="29"/>
  <c r="B290" i="29"/>
  <c r="B280" i="29"/>
  <c r="B268" i="29"/>
  <c r="B28" i="29"/>
  <c r="B37" i="29"/>
  <c r="B78" i="29"/>
  <c r="B113" i="29"/>
  <c r="B451" i="29"/>
  <c r="CN43" i="32"/>
  <c r="CP43" i="32" s="1"/>
  <c r="CQ43" i="32"/>
  <c r="CU43" i="32" s="1"/>
  <c r="CM44" i="32"/>
  <c r="CS13" i="32"/>
  <c r="CN15" i="32"/>
  <c r="CT14" i="32"/>
  <c r="CN13" i="32"/>
  <c r="CL14" i="32"/>
  <c r="CP14" i="32" s="1"/>
  <c r="CR14" i="32"/>
  <c r="AN53" i="28"/>
  <c r="AT53" i="28"/>
  <c r="AL53" i="28"/>
  <c r="AP53" i="28" s="1"/>
  <c r="AR54" i="28"/>
  <c r="CQ5" i="32"/>
  <c r="CL5" i="32"/>
  <c r="CP5" i="32" s="1"/>
  <c r="CR2" i="32"/>
  <c r="CI2" i="32"/>
  <c r="CO2" i="32"/>
  <c r="CQ35" i="32"/>
  <c r="CU35" i="32" s="1"/>
  <c r="AS45" i="32"/>
  <c r="CT34" i="32"/>
  <c r="AI42" i="32"/>
  <c r="AC14" i="32"/>
  <c r="CI42" i="32"/>
  <c r="CS32" i="32"/>
  <c r="CU32" i="32" s="1"/>
  <c r="AQ45" i="32"/>
  <c r="AU45" i="32" s="1"/>
  <c r="AD45" i="32" s="1"/>
  <c r="CM4" i="32"/>
  <c r="CN3" i="32"/>
  <c r="CS5" i="32"/>
  <c r="AP44" i="32"/>
  <c r="AI44" i="32"/>
  <c r="CG5" i="32"/>
  <c r="CL45" i="32"/>
  <c r="CQ45" i="32"/>
  <c r="CF44" i="32"/>
  <c r="CJ44" i="32" s="1"/>
  <c r="CQ33" i="32"/>
  <c r="CU33" i="32" s="1"/>
  <c r="CT33" i="32"/>
  <c r="CI12" i="32"/>
  <c r="AF45" i="32"/>
  <c r="AJ45" i="32" s="1"/>
  <c r="CR15" i="32"/>
  <c r="CU15" i="32" s="1"/>
  <c r="CM34" i="32"/>
  <c r="CP34" i="32" s="1"/>
  <c r="AO43" i="32"/>
  <c r="AL45" i="32"/>
  <c r="AP45" i="32" s="1"/>
  <c r="AH35" i="32"/>
  <c r="AQ35" i="32"/>
  <c r="AU35" i="32" s="1"/>
  <c r="CT44" i="32"/>
  <c r="CS45" i="32"/>
  <c r="AG32" i="32"/>
  <c r="AJ32" i="32" s="1"/>
  <c r="CG12" i="32"/>
  <c r="CM12" i="32"/>
  <c r="CP12" i="32" s="1"/>
  <c r="CD52" i="28"/>
  <c r="AQ53" i="28"/>
  <c r="AU53" i="28" s="1"/>
  <c r="AI14" i="28"/>
  <c r="AH15" i="28"/>
  <c r="AG52" i="28"/>
  <c r="AD25" i="28"/>
  <c r="AF14" i="28"/>
  <c r="AJ14" i="28" s="1"/>
  <c r="AS12" i="28"/>
  <c r="AU12" i="28" s="1"/>
  <c r="AP13" i="28"/>
  <c r="CD42" i="28"/>
  <c r="B235" i="29"/>
  <c r="B335" i="29"/>
  <c r="B469" i="29"/>
  <c r="B438" i="29"/>
  <c r="B251" i="29"/>
  <c r="B470" i="29"/>
  <c r="B229" i="29"/>
  <c r="B343" i="29"/>
  <c r="B128" i="29"/>
  <c r="B61" i="29"/>
  <c r="B159" i="29"/>
  <c r="B92" i="29"/>
  <c r="B82" i="29"/>
  <c r="B127" i="29"/>
  <c r="B132" i="29"/>
  <c r="B14" i="29"/>
  <c r="B24" i="29"/>
  <c r="B40" i="29"/>
  <c r="B177" i="29"/>
  <c r="B179" i="29"/>
  <c r="B102" i="29"/>
  <c r="B87" i="29"/>
  <c r="B84" i="29"/>
  <c r="AS5" i="32"/>
  <c r="CM2" i="32"/>
  <c r="CN2" i="32"/>
  <c r="CH2" i="32"/>
  <c r="CJ2" i="32" s="1"/>
  <c r="CS2" i="32"/>
  <c r="AT33" i="32"/>
  <c r="AF5" i="32"/>
  <c r="AL23" i="32"/>
  <c r="AM22" i="32"/>
  <c r="CH45" i="32"/>
  <c r="CJ45" i="32" s="1"/>
  <c r="CN45" i="32"/>
  <c r="CI43" i="32"/>
  <c r="CO43" i="32"/>
  <c r="CR45" i="32"/>
  <c r="AM42" i="32"/>
  <c r="AP42" i="32" s="1"/>
  <c r="AI43" i="32"/>
  <c r="AF43" i="32"/>
  <c r="AG42" i="32"/>
  <c r="AJ42" i="32" s="1"/>
  <c r="AN43" i="32"/>
  <c r="AP43" i="32" s="1"/>
  <c r="AQ43" i="32"/>
  <c r="AU43" i="32" s="1"/>
  <c r="AT43" i="32"/>
  <c r="AO2" i="32"/>
  <c r="AT2" i="32"/>
  <c r="AB23" i="32"/>
  <c r="AH42" i="32"/>
  <c r="AQ44" i="32"/>
  <c r="AU44" i="32" s="1"/>
  <c r="AF44" i="32"/>
  <c r="AG44" i="32"/>
  <c r="AS42" i="32"/>
  <c r="AU42" i="32" s="1"/>
  <c r="AA15" i="32"/>
  <c r="AC15" i="32" s="1"/>
  <c r="AB13" i="32"/>
  <c r="AC13" i="32" s="1"/>
  <c r="AB22" i="32"/>
  <c r="AC22" i="32" s="1"/>
  <c r="AA23" i="32"/>
  <c r="CS23" i="32"/>
  <c r="CI23" i="32"/>
  <c r="CJ23" i="32" s="1"/>
  <c r="CM25" i="32"/>
  <c r="CG25" i="32"/>
  <c r="CQ23" i="32"/>
  <c r="CU23" i="32" s="1"/>
  <c r="CL23" i="32"/>
  <c r="CP23" i="32" s="1"/>
  <c r="CG24" i="32"/>
  <c r="CJ24" i="32" s="1"/>
  <c r="CO24" i="32"/>
  <c r="CI24" i="32"/>
  <c r="CS25" i="32"/>
  <c r="CU25" i="32" s="1"/>
  <c r="CL24" i="32"/>
  <c r="CA23" i="32"/>
  <c r="CB24" i="32"/>
  <c r="CC24" i="32" s="1"/>
  <c r="CO4" i="32"/>
  <c r="CR4" i="32"/>
  <c r="CU4" i="32" s="1"/>
  <c r="CG4" i="32"/>
  <c r="CI4" i="32"/>
  <c r="CL4" i="32"/>
  <c r="CP4" i="32" s="1"/>
  <c r="CF4" i="32"/>
  <c r="CG32" i="32"/>
  <c r="CM32" i="32"/>
  <c r="CT32" i="32"/>
  <c r="CN32" i="32"/>
  <c r="CI32" i="32"/>
  <c r="CC34" i="32"/>
  <c r="AU44" i="28"/>
  <c r="AH55" i="28"/>
  <c r="AF54" i="28"/>
  <c r="AJ54" i="28" s="1"/>
  <c r="AQ54" i="28"/>
  <c r="AU54" i="28" s="1"/>
  <c r="AM54" i="28"/>
  <c r="AP54" i="28" s="1"/>
  <c r="AH52" i="28"/>
  <c r="CD53" i="28"/>
  <c r="BX53" i="28" s="1"/>
  <c r="CU35" i="28"/>
  <c r="CD35" i="28" s="1"/>
  <c r="CP13" i="28"/>
  <c r="CD13" i="28" s="1"/>
  <c r="AM14" i="28"/>
  <c r="AS13" i="28"/>
  <c r="AU13" i="28" s="1"/>
  <c r="AG32" i="28"/>
  <c r="AR32" i="28"/>
  <c r="AM32" i="28"/>
  <c r="AP32" i="28" s="1"/>
  <c r="AF33" i="28"/>
  <c r="AH32" i="28"/>
  <c r="AN32" i="28"/>
  <c r="AQ33" i="28"/>
  <c r="AU33" i="28" s="1"/>
  <c r="AO32" i="28"/>
  <c r="AT32" i="28"/>
  <c r="AQ35" i="28"/>
  <c r="AF34" i="28"/>
  <c r="AJ34" i="28" s="1"/>
  <c r="AQ34" i="28"/>
  <c r="AL34" i="28"/>
  <c r="AP34" i="28" s="1"/>
  <c r="AH33" i="28"/>
  <c r="AR34" i="28"/>
  <c r="AG34" i="28"/>
  <c r="AN33" i="28"/>
  <c r="AP33" i="28" s="1"/>
  <c r="AO34" i="28"/>
  <c r="AT34" i="28"/>
  <c r="AI34" i="28"/>
  <c r="AH35" i="28"/>
  <c r="AJ35" i="28" s="1"/>
  <c r="AS35" i="28"/>
  <c r="AN35" i="28"/>
  <c r="AP35" i="28" s="1"/>
  <c r="AN2" i="28"/>
  <c r="AP2" i="28" s="1"/>
  <c r="AD2" i="28" s="1"/>
  <c r="AF4" i="28"/>
  <c r="AS2" i="28"/>
  <c r="AU2" i="28" s="1"/>
  <c r="AL4" i="28"/>
  <c r="AH5" i="28"/>
  <c r="AJ5" i="28" s="1"/>
  <c r="AD5" i="28" s="1"/>
  <c r="AM4" i="28"/>
  <c r="AG4" i="28"/>
  <c r="AO4" i="28"/>
  <c r="AT4" i="28"/>
  <c r="AU4" i="28" s="1"/>
  <c r="AS45" i="28"/>
  <c r="AU45" i="28" s="1"/>
  <c r="AH42" i="28"/>
  <c r="AJ42" i="28" s="1"/>
  <c r="AN43" i="28"/>
  <c r="AP43" i="28" s="1"/>
  <c r="AM44" i="28"/>
  <c r="AN45" i="28"/>
  <c r="AP45" i="28" s="1"/>
  <c r="AI44" i="28"/>
  <c r="AJ44" i="28" s="1"/>
  <c r="AH43" i="28"/>
  <c r="AJ43" i="28" s="1"/>
  <c r="AN42" i="28"/>
  <c r="AP42" i="28" s="1"/>
  <c r="AL44" i="28"/>
  <c r="AH45" i="28"/>
  <c r="AJ45" i="28" s="1"/>
  <c r="AD45" i="28" s="1"/>
  <c r="AS42" i="28"/>
  <c r="AU42" i="28" s="1"/>
  <c r="CG2" i="28"/>
  <c r="CJ2" i="28" s="1"/>
  <c r="CG5" i="28"/>
  <c r="CJ5" i="28" s="1"/>
  <c r="CR5" i="28"/>
  <c r="CU5" i="28" s="1"/>
  <c r="CL3" i="28"/>
  <c r="CP3" i="28" s="1"/>
  <c r="CH3" i="28"/>
  <c r="CJ3" i="28" s="1"/>
  <c r="CD3" i="28" s="1"/>
  <c r="CT3" i="28"/>
  <c r="CQ3" i="28"/>
  <c r="CU3" i="28" s="1"/>
  <c r="CR2" i="28"/>
  <c r="CM4" i="28"/>
  <c r="CM5" i="28"/>
  <c r="CP5" i="28" s="1"/>
  <c r="CI3" i="28"/>
  <c r="CS3" i="28"/>
  <c r="CT32" i="28"/>
  <c r="CR32" i="28"/>
  <c r="CM32" i="28"/>
  <c r="CH32" i="28"/>
  <c r="CL34" i="28"/>
  <c r="CP34" i="28" s="1"/>
  <c r="CL33" i="28"/>
  <c r="CP33" i="28" s="1"/>
  <c r="CO32" i="28"/>
  <c r="CG32" i="28"/>
  <c r="CJ32" i="28" s="1"/>
  <c r="CF34" i="28"/>
  <c r="CJ34" i="28" s="1"/>
  <c r="CD34" i="28" s="1"/>
  <c r="CQ33" i="28"/>
  <c r="CU33" i="28" s="1"/>
  <c r="CF33" i="28"/>
  <c r="CJ33" i="28" s="1"/>
  <c r="CQ34" i="28"/>
  <c r="CU34" i="28" s="1"/>
  <c r="CN32" i="28"/>
  <c r="B494" i="29"/>
  <c r="B462" i="29"/>
  <c r="B347" i="29"/>
  <c r="B351" i="29"/>
  <c r="CB43" i="32"/>
  <c r="CC43" i="32" s="1"/>
  <c r="AG15" i="28"/>
  <c r="AJ15" i="28" s="1"/>
  <c r="AD15" i="28" s="1"/>
  <c r="AR15" i="28"/>
  <c r="AU15" i="28" s="1"/>
  <c r="AM15" i="28"/>
  <c r="AP15" i="28" s="1"/>
  <c r="AC12" i="28"/>
  <c r="AH23" i="28"/>
  <c r="AJ23" i="28" s="1"/>
  <c r="AD23" i="28" s="1"/>
  <c r="AN23" i="28"/>
  <c r="AP23" i="28" s="1"/>
  <c r="AT24" i="28"/>
  <c r="AU24" i="28" s="1"/>
  <c r="AO24" i="28"/>
  <c r="AP24" i="28" s="1"/>
  <c r="CL4" i="28"/>
  <c r="CP4" i="28" s="1"/>
  <c r="CG4" i="28"/>
  <c r="CJ4" i="28" s="1"/>
  <c r="CT4" i="28"/>
  <c r="CQ4" i="28"/>
  <c r="CN2" i="28"/>
  <c r="CP2" i="28" s="1"/>
  <c r="CS2" i="28"/>
  <c r="AC2" i="32"/>
  <c r="Z24" i="32"/>
  <c r="AN23" i="32" s="1"/>
  <c r="Z25" i="32"/>
  <c r="Z3" i="32"/>
  <c r="AR4" i="32" s="1"/>
  <c r="CB23" i="32"/>
  <c r="CA22" i="32"/>
  <c r="CC22" i="32" s="1"/>
  <c r="B468" i="29"/>
  <c r="B442" i="29"/>
  <c r="B428" i="29"/>
  <c r="B369" i="29"/>
  <c r="B375" i="29"/>
  <c r="B368" i="29"/>
  <c r="B315" i="29"/>
  <c r="B278" i="29"/>
  <c r="B155" i="29"/>
  <c r="BB33" i="28"/>
  <c r="B53" i="28"/>
  <c r="BB34" i="28"/>
  <c r="B54" i="28"/>
  <c r="Z9" i="29"/>
  <c r="B9" i="29" s="1"/>
  <c r="W44" i="29"/>
  <c r="V53" i="29"/>
  <c r="B53" i="29" s="1"/>
  <c r="AA60" i="29"/>
  <c r="Y69" i="29"/>
  <c r="B69" i="29" s="1"/>
  <c r="Z73" i="29"/>
  <c r="B73" i="29" s="1"/>
  <c r="Y85" i="29"/>
  <c r="B85" i="29" s="1"/>
  <c r="Z107" i="29"/>
  <c r="Z114" i="29"/>
  <c r="Y115" i="29"/>
  <c r="Z124" i="29"/>
  <c r="B124" i="29" s="1"/>
  <c r="Z140" i="29"/>
  <c r="B140" i="29" s="1"/>
  <c r="AA175" i="29"/>
  <c r="B175" i="29" s="1"/>
  <c r="V272" i="29"/>
  <c r="B272" i="29" s="1"/>
  <c r="Z272" i="29"/>
  <c r="V286" i="29"/>
  <c r="B286" i="29" s="1"/>
  <c r="X286" i="29"/>
  <c r="AA286" i="29"/>
  <c r="W294" i="29"/>
  <c r="B294" i="29" s="1"/>
  <c r="X294" i="29"/>
  <c r="V320" i="29"/>
  <c r="B320" i="29" s="1"/>
  <c r="W323" i="29"/>
  <c r="B323" i="29" s="1"/>
  <c r="V396" i="29"/>
  <c r="B396" i="29" s="1"/>
  <c r="V430" i="29"/>
  <c r="B430" i="29" s="1"/>
  <c r="X447" i="29"/>
  <c r="B447" i="29" s="1"/>
  <c r="Z447" i="29"/>
  <c r="Y448" i="29"/>
  <c r="B448" i="29" s="1"/>
  <c r="Z54" i="32"/>
  <c r="AB55" i="32"/>
  <c r="AC55" i="32" s="1"/>
  <c r="Z55" i="32"/>
  <c r="U2" i="29"/>
  <c r="B2" i="29" s="1"/>
  <c r="X8" i="29"/>
  <c r="B8" i="29" s="1"/>
  <c r="Y41" i="29"/>
  <c r="B41" i="29" s="1"/>
  <c r="Z44" i="29"/>
  <c r="X60" i="29"/>
  <c r="B60" i="29" s="1"/>
  <c r="Z60" i="29"/>
  <c r="X64" i="29"/>
  <c r="B64" i="29" s="1"/>
  <c r="Z64" i="29"/>
  <c r="X107" i="29"/>
  <c r="B107" i="29" s="1"/>
  <c r="Y107" i="29"/>
  <c r="X111" i="29"/>
  <c r="B111" i="29" s="1"/>
  <c r="X114" i="29"/>
  <c r="B114" i="29" s="1"/>
  <c r="X115" i="29"/>
  <c r="B115" i="29" s="1"/>
  <c r="AA115" i="29"/>
  <c r="Z116" i="29"/>
  <c r="B116" i="29" s="1"/>
  <c r="X121" i="29"/>
  <c r="B121" i="29" s="1"/>
  <c r="X137" i="29"/>
  <c r="B137" i="29" s="1"/>
  <c r="W163" i="29"/>
  <c r="B163" i="29" s="1"/>
  <c r="X169" i="29"/>
  <c r="B169" i="29" s="1"/>
  <c r="X182" i="29"/>
  <c r="B182" i="29" s="1"/>
  <c r="W191" i="29"/>
  <c r="B191" i="29" s="1"/>
  <c r="Y207" i="29"/>
  <c r="B207" i="29" s="1"/>
  <c r="X208" i="29"/>
  <c r="B208" i="29" s="1"/>
  <c r="AA211" i="29"/>
  <c r="Z211" i="29"/>
  <c r="Y211" i="29"/>
  <c r="X218" i="29"/>
  <c r="B218" i="29" s="1"/>
  <c r="Y239" i="29"/>
  <c r="B239" i="29" s="1"/>
  <c r="Y257" i="29"/>
  <c r="B257" i="29" s="1"/>
  <c r="U261" i="29"/>
  <c r="B261" i="29" s="1"/>
  <c r="X264" i="29"/>
  <c r="V264" i="29"/>
  <c r="B264" i="29" s="1"/>
  <c r="W271" i="29"/>
  <c r="B271" i="29" s="1"/>
  <c r="AA271" i="29"/>
  <c r="AA277" i="29"/>
  <c r="B277" i="29" s="1"/>
  <c r="Z284" i="29"/>
  <c r="B284" i="29" s="1"/>
  <c r="U289" i="29"/>
  <c r="B289" i="29" s="1"/>
  <c r="Y291" i="29"/>
  <c r="B291" i="29" s="1"/>
  <c r="Y297" i="29"/>
  <c r="X297" i="29"/>
  <c r="B297" i="29" s="1"/>
  <c r="Z299" i="29"/>
  <c r="B299" i="29" s="1"/>
  <c r="AA311" i="29"/>
  <c r="B311" i="29" s="1"/>
  <c r="Z316" i="29"/>
  <c r="X318" i="29"/>
  <c r="B318" i="29" s="1"/>
  <c r="X323" i="29"/>
  <c r="X353" i="29"/>
  <c r="B353" i="29" s="1"/>
  <c r="Y357" i="29"/>
  <c r="B357" i="29" s="1"/>
  <c r="AA357" i="29"/>
  <c r="Y359" i="29"/>
  <c r="B359" i="29" s="1"/>
  <c r="Z367" i="29"/>
  <c r="W367" i="29"/>
  <c r="B367" i="29" s="1"/>
  <c r="X370" i="29"/>
  <c r="B370" i="29" s="1"/>
  <c r="X371" i="29"/>
  <c r="B371" i="29" s="1"/>
  <c r="Y385" i="29"/>
  <c r="B385" i="29" s="1"/>
  <c r="V392" i="29"/>
  <c r="Z392" i="29"/>
  <c r="Y392" i="29"/>
  <c r="Z395" i="29"/>
  <c r="B395" i="29" s="1"/>
  <c r="X399" i="29"/>
  <c r="B399" i="29" s="1"/>
  <c r="Z426" i="29"/>
  <c r="B426" i="29" s="1"/>
  <c r="Y429" i="29"/>
  <c r="B429" i="29" s="1"/>
  <c r="Y431" i="29"/>
  <c r="X431" i="29"/>
  <c r="B431" i="29" s="1"/>
  <c r="AA433" i="29"/>
  <c r="W433" i="29"/>
  <c r="B433" i="29" s="1"/>
  <c r="Y433" i="29"/>
  <c r="Z441" i="29"/>
  <c r="B441" i="29" s="1"/>
  <c r="Z449" i="29"/>
  <c r="X449" i="29"/>
  <c r="B449" i="29" s="1"/>
  <c r="X460" i="29"/>
  <c r="B460" i="29" s="1"/>
  <c r="AA461" i="29"/>
  <c r="Z461" i="29"/>
  <c r="Y467" i="29"/>
  <c r="B467" i="29" s="1"/>
  <c r="Z53" i="32"/>
  <c r="CA32" i="28"/>
  <c r="CC32" i="28" s="1"/>
  <c r="CB33" i="28"/>
  <c r="CC33" i="28" s="1"/>
  <c r="X316" i="29"/>
  <c r="B316" i="29" s="1"/>
  <c r="CC5" i="28"/>
  <c r="CC14" i="28"/>
  <c r="CD14" i="28" s="1"/>
  <c r="BX14" i="28" s="1"/>
  <c r="CB13" i="28"/>
  <c r="CC13" i="28" s="1"/>
  <c r="CA12" i="28"/>
  <c r="CC12" i="28" s="1"/>
  <c r="CD12" i="28" s="1"/>
  <c r="CB12" i="28"/>
  <c r="AB24" i="28"/>
  <c r="AC24" i="28" s="1"/>
  <c r="CC25" i="28"/>
  <c r="CD25" i="28" s="1"/>
  <c r="AA32" i="28"/>
  <c r="AC32" i="28" s="1"/>
  <c r="AO53" i="32"/>
  <c r="AI53" i="32"/>
  <c r="AT53" i="32"/>
  <c r="AS53" i="32"/>
  <c r="AN53" i="32"/>
  <c r="AH53" i="32"/>
  <c r="AB53" i="32"/>
  <c r="AA52" i="32"/>
  <c r="AA53" i="32"/>
  <c r="AC53" i="32" s="1"/>
  <c r="AB52" i="32"/>
  <c r="AG55" i="32"/>
  <c r="AN55" i="32"/>
  <c r="AS55" i="32"/>
  <c r="AH55" i="32"/>
  <c r="AM55" i="32"/>
  <c r="AR55" i="32"/>
  <c r="AO54" i="32"/>
  <c r="AT54" i="32"/>
  <c r="AR54" i="32"/>
  <c r="AG54" i="32"/>
  <c r="AM54" i="32"/>
  <c r="AI54" i="32"/>
  <c r="AA54" i="32"/>
  <c r="AC54" i="32" s="1"/>
  <c r="AQ53" i="32" l="1"/>
  <c r="AF53" i="32"/>
  <c r="AM52" i="32"/>
  <c r="AP52" i="32" s="1"/>
  <c r="AL53" i="32"/>
  <c r="AL55" i="32"/>
  <c r="AP55" i="32" s="1"/>
  <c r="AG52" i="32"/>
  <c r="AR52" i="32"/>
  <c r="AO52" i="32"/>
  <c r="AT52" i="32"/>
  <c r="AF55" i="32"/>
  <c r="AI52" i="32"/>
  <c r="AQ55" i="32"/>
  <c r="AS52" i="32"/>
  <c r="AQ54" i="32"/>
  <c r="AL54" i="32"/>
  <c r="AP54" i="32" s="1"/>
  <c r="AN52" i="32"/>
  <c r="AF54" i="32"/>
  <c r="AJ54" i="32" s="1"/>
  <c r="AH52" i="32"/>
  <c r="AD24" i="28"/>
  <c r="X24" i="28" s="1"/>
  <c r="CD5" i="28"/>
  <c r="X22" i="28"/>
  <c r="BX12" i="28"/>
  <c r="BX15" i="28"/>
  <c r="BX25" i="28"/>
  <c r="BX24" i="28"/>
  <c r="BX23" i="28"/>
  <c r="BX22" i="28"/>
  <c r="X23" i="28"/>
  <c r="BX13" i="28"/>
  <c r="CD42" i="32"/>
  <c r="B392" i="29"/>
  <c r="AR25" i="32"/>
  <c r="AH25" i="32"/>
  <c r="AL25" i="32"/>
  <c r="AO22" i="32"/>
  <c r="AT22" i="32"/>
  <c r="AF25" i="32"/>
  <c r="AQ25" i="32"/>
  <c r="AN25" i="32"/>
  <c r="AS25" i="32"/>
  <c r="AM25" i="32"/>
  <c r="AI23" i="32"/>
  <c r="AG25" i="32"/>
  <c r="AI22" i="32"/>
  <c r="AT23" i="32"/>
  <c r="AO23" i="32"/>
  <c r="CD33" i="28"/>
  <c r="CP32" i="28"/>
  <c r="AD42" i="28"/>
  <c r="AJ32" i="28"/>
  <c r="AD54" i="28"/>
  <c r="CJ32" i="32"/>
  <c r="CC23" i="32"/>
  <c r="CD23" i="32" s="1"/>
  <c r="AD42" i="32"/>
  <c r="BX44" i="28"/>
  <c r="BX42" i="28"/>
  <c r="X25" i="28"/>
  <c r="CU45" i="32"/>
  <c r="CU2" i="32"/>
  <c r="AD13" i="28"/>
  <c r="AP14" i="28"/>
  <c r="AD14" i="28" s="1"/>
  <c r="X14" i="28" s="1"/>
  <c r="AU4" i="32"/>
  <c r="CP44" i="32"/>
  <c r="CU13" i="32"/>
  <c r="CP33" i="32"/>
  <c r="CD33" i="32" s="1"/>
  <c r="BX45" i="28"/>
  <c r="AP15" i="32"/>
  <c r="AD14" i="32"/>
  <c r="CP54" i="32"/>
  <c r="BX43" i="28"/>
  <c r="AU52" i="32"/>
  <c r="AP53" i="32"/>
  <c r="AJ53" i="32"/>
  <c r="B461" i="29"/>
  <c r="B211" i="29"/>
  <c r="B44" i="29"/>
  <c r="AL3" i="32"/>
  <c r="AS3" i="32"/>
  <c r="AG2" i="32"/>
  <c r="AJ2" i="32" s="1"/>
  <c r="AR2" i="32"/>
  <c r="AU2" i="32" s="1"/>
  <c r="AN3" i="32"/>
  <c r="AO3" i="32"/>
  <c r="AT3" i="32"/>
  <c r="AI3" i="32"/>
  <c r="AH3" i="32"/>
  <c r="AM2" i="32"/>
  <c r="AP2" i="32" s="1"/>
  <c r="AQ3" i="32"/>
  <c r="AU3" i="32" s="1"/>
  <c r="AF3" i="32"/>
  <c r="AR5" i="32"/>
  <c r="AM5" i="32"/>
  <c r="AG24" i="32"/>
  <c r="AM24" i="32"/>
  <c r="AL24" i="32"/>
  <c r="AH22" i="32"/>
  <c r="AJ22" i="32" s="1"/>
  <c r="AI24" i="32"/>
  <c r="AF24" i="32"/>
  <c r="AQ24" i="32"/>
  <c r="AT24" i="32"/>
  <c r="AS22" i="32"/>
  <c r="AU22" i="32" s="1"/>
  <c r="AN22" i="32"/>
  <c r="AP22" i="32" s="1"/>
  <c r="AR24" i="32"/>
  <c r="AO24" i="32"/>
  <c r="AH23" i="32"/>
  <c r="AJ23" i="32" s="1"/>
  <c r="CU4" i="28"/>
  <c r="CD4" i="28" s="1"/>
  <c r="CU32" i="28"/>
  <c r="CU2" i="28"/>
  <c r="CD2" i="28" s="1"/>
  <c r="AP44" i="28"/>
  <c r="AD44" i="28" s="1"/>
  <c r="X44" i="28" s="1"/>
  <c r="AD43" i="28"/>
  <c r="AP4" i="28"/>
  <c r="AJ4" i="28"/>
  <c r="AU34" i="28"/>
  <c r="AD34" i="28" s="1"/>
  <c r="AU35" i="28"/>
  <c r="AD35" i="28" s="1"/>
  <c r="AJ33" i="28"/>
  <c r="AD33" i="28" s="1"/>
  <c r="AU32" i="28"/>
  <c r="CP32" i="32"/>
  <c r="CJ4" i="32"/>
  <c r="CD4" i="32" s="1"/>
  <c r="CP24" i="32"/>
  <c r="CD24" i="32" s="1"/>
  <c r="AC23" i="32"/>
  <c r="AJ44" i="32"/>
  <c r="AD44" i="32" s="1"/>
  <c r="X44" i="32" s="1"/>
  <c r="AJ43" i="32"/>
  <c r="AD43" i="32" s="1"/>
  <c r="AP23" i="32"/>
  <c r="AS23" i="32"/>
  <c r="AU23" i="32" s="1"/>
  <c r="CD2" i="32"/>
  <c r="CP2" i="32"/>
  <c r="AJ52" i="28"/>
  <c r="AD52" i="28" s="1"/>
  <c r="X53" i="28" s="1"/>
  <c r="BX52" i="28"/>
  <c r="CJ12" i="32"/>
  <c r="CP45" i="32"/>
  <c r="CD45" i="32" s="1"/>
  <c r="BX45" i="32" s="1"/>
  <c r="CU5" i="32"/>
  <c r="C86" i="32"/>
  <c r="B86" i="32"/>
  <c r="A87" i="32"/>
  <c r="AP33" i="32"/>
  <c r="AD33" i="32" s="1"/>
  <c r="CJ15" i="32"/>
  <c r="CD15" i="32" s="1"/>
  <c r="AP32" i="32"/>
  <c r="AD32" i="32" s="1"/>
  <c r="AJ35" i="32"/>
  <c r="AD35" i="32" s="1"/>
  <c r="AG5" i="32"/>
  <c r="AJ5" i="32" s="1"/>
  <c r="AD5" i="32" s="1"/>
  <c r="AP5" i="32"/>
  <c r="AU5" i="32"/>
  <c r="AJ55" i="28"/>
  <c r="AD55" i="28" s="1"/>
  <c r="X55" i="28" s="1"/>
  <c r="AU14" i="28"/>
  <c r="AU34" i="32"/>
  <c r="AD34" i="32" s="1"/>
  <c r="X34" i="32" s="1"/>
  <c r="AM4" i="32"/>
  <c r="AP4" i="32" s="1"/>
  <c r="AG4" i="32"/>
  <c r="AJ4" i="32" s="1"/>
  <c r="AD4" i="32" s="1"/>
  <c r="CJ43" i="32"/>
  <c r="CD43" i="32" s="1"/>
  <c r="CU14" i="32"/>
  <c r="CJ14" i="32"/>
  <c r="CU12" i="32"/>
  <c r="CU44" i="32"/>
  <c r="CD44" i="32" s="1"/>
  <c r="BX44" i="32" s="1"/>
  <c r="CP3" i="32"/>
  <c r="CD3" i="32" s="1"/>
  <c r="BX3" i="32" s="1"/>
  <c r="CJ5" i="32"/>
  <c r="CD5" i="32" s="1"/>
  <c r="CJ35" i="32"/>
  <c r="CD35" i="32" s="1"/>
  <c r="CU34" i="32"/>
  <c r="CD34" i="32" s="1"/>
  <c r="CP13" i="32"/>
  <c r="CD13" i="32" s="1"/>
  <c r="CJ55" i="32"/>
  <c r="CP55" i="32"/>
  <c r="CU55" i="32"/>
  <c r="BX55" i="28"/>
  <c r="CJ25" i="32"/>
  <c r="CP25" i="32"/>
  <c r="CP22" i="32"/>
  <c r="CD22" i="32" s="1"/>
  <c r="AD13" i="32"/>
  <c r="AD15" i="32"/>
  <c r="AD12" i="32"/>
  <c r="X12" i="32" s="1"/>
  <c r="CJ54" i="32"/>
  <c r="CD54" i="32" s="1"/>
  <c r="CP53" i="32"/>
  <c r="CD53" i="32" s="1"/>
  <c r="CJ52" i="32"/>
  <c r="CU52" i="32"/>
  <c r="BX54" i="28"/>
  <c r="BA94" i="28"/>
  <c r="BB90" i="28"/>
  <c r="BC90" i="28"/>
  <c r="AU55" i="32"/>
  <c r="AC52" i="32"/>
  <c r="AU54" i="32"/>
  <c r="AJ55" i="32"/>
  <c r="AJ52" i="32"/>
  <c r="AU53" i="32"/>
  <c r="AD53" i="32" s="1"/>
  <c r="AD52" i="32" l="1"/>
  <c r="X52" i="32" s="1"/>
  <c r="X32" i="32"/>
  <c r="X33" i="32"/>
  <c r="BX2" i="28"/>
  <c r="BX3" i="28"/>
  <c r="BX4" i="28"/>
  <c r="A94" i="28"/>
  <c r="BB94" i="28"/>
  <c r="BC94" i="28"/>
  <c r="P12" i="32"/>
  <c r="Q12" i="32"/>
  <c r="M12" i="32"/>
  <c r="N12" i="32"/>
  <c r="M17" i="32" s="1"/>
  <c r="D75" i="32" s="1"/>
  <c r="M75" i="32" s="1"/>
  <c r="D89" i="32" s="1"/>
  <c r="O12" i="32"/>
  <c r="AD54" i="32"/>
  <c r="X53" i="32" s="1"/>
  <c r="AD55" i="32"/>
  <c r="CD52" i="32"/>
  <c r="BX54" i="32" s="1"/>
  <c r="X15" i="32"/>
  <c r="CD25" i="32"/>
  <c r="BX25" i="32" s="1"/>
  <c r="CD55" i="32"/>
  <c r="BX55" i="32" s="1"/>
  <c r="BX5" i="32"/>
  <c r="CD14" i="32"/>
  <c r="BX43" i="32"/>
  <c r="BM53" i="28"/>
  <c r="BN52" i="28"/>
  <c r="BM57" i="28" s="1"/>
  <c r="D70" i="28" s="1"/>
  <c r="BQ54" i="28"/>
  <c r="CC77" i="28" s="1"/>
  <c r="BP54" i="28"/>
  <c r="CB77" i="28" s="1"/>
  <c r="BO54" i="28"/>
  <c r="CA77" i="28" s="1"/>
  <c r="BQ53" i="28"/>
  <c r="BP53" i="28"/>
  <c r="BQ52" i="28"/>
  <c r="BP52" i="28"/>
  <c r="BM52" i="28"/>
  <c r="BN54" i="28"/>
  <c r="BO53" i="28"/>
  <c r="BM55" i="28"/>
  <c r="BN55" i="28"/>
  <c r="BO55" i="28"/>
  <c r="BO52" i="28"/>
  <c r="BM54" i="28"/>
  <c r="BY77" i="28" s="1"/>
  <c r="BN53" i="28"/>
  <c r="BM58" i="28" s="1"/>
  <c r="F74" i="28" s="1"/>
  <c r="BQ55" i="28"/>
  <c r="BP55" i="28"/>
  <c r="X43" i="32"/>
  <c r="BX4" i="32"/>
  <c r="AD4" i="28"/>
  <c r="X43" i="28"/>
  <c r="AD23" i="32"/>
  <c r="AU24" i="32"/>
  <c r="AJ24" i="32"/>
  <c r="AD22" i="32"/>
  <c r="AJ3" i="32"/>
  <c r="AD2" i="32"/>
  <c r="AP3" i="32"/>
  <c r="X13" i="28"/>
  <c r="BM44" i="28"/>
  <c r="BY76" i="28" s="1"/>
  <c r="BM43" i="28"/>
  <c r="BQ45" i="28"/>
  <c r="BQ42" i="28"/>
  <c r="BP44" i="28"/>
  <c r="CB76" i="28" s="1"/>
  <c r="BO45" i="28"/>
  <c r="BO42" i="28"/>
  <c r="BN44" i="28"/>
  <c r="BN42" i="28"/>
  <c r="BM47" i="28" s="1"/>
  <c r="D78" i="28" s="1"/>
  <c r="BP42" i="28"/>
  <c r="BQ44" i="28"/>
  <c r="CC76" i="28" s="1"/>
  <c r="BP45" i="28"/>
  <c r="BO44" i="28"/>
  <c r="CA76" i="28" s="1"/>
  <c r="BN45" i="28"/>
  <c r="BM45" i="28"/>
  <c r="BM42" i="28"/>
  <c r="BQ43" i="28"/>
  <c r="BO43" i="28"/>
  <c r="BN43" i="28"/>
  <c r="BM48" i="28" s="1"/>
  <c r="D74" i="28" s="1"/>
  <c r="BP43" i="28"/>
  <c r="X42" i="32"/>
  <c r="CD32" i="32"/>
  <c r="BX32" i="32" s="1"/>
  <c r="AD32" i="28"/>
  <c r="X32" i="28" s="1"/>
  <c r="X42" i="28"/>
  <c r="X45" i="28"/>
  <c r="CD32" i="28"/>
  <c r="BX33" i="28"/>
  <c r="AU25" i="32"/>
  <c r="AP25" i="32"/>
  <c r="BQ15" i="28"/>
  <c r="BQ12" i="28"/>
  <c r="BP14" i="28"/>
  <c r="CB70" i="28" s="1"/>
  <c r="BP13" i="28"/>
  <c r="BO15" i="28"/>
  <c r="BO12" i="28"/>
  <c r="BN14" i="28"/>
  <c r="BN12" i="28"/>
  <c r="BM17" i="28" s="1"/>
  <c r="D65" i="28" s="1"/>
  <c r="BM14" i="28"/>
  <c r="BY70" i="28" s="1"/>
  <c r="BM13" i="28"/>
  <c r="BQ13" i="28"/>
  <c r="BO14" i="28"/>
  <c r="CA70" i="28" s="1"/>
  <c r="BN15" i="28"/>
  <c r="BM15" i="28"/>
  <c r="BM12" i="28"/>
  <c r="BQ14" i="28"/>
  <c r="CC70" i="28" s="1"/>
  <c r="BP15" i="28"/>
  <c r="BP12" i="28"/>
  <c r="BO13" i="28"/>
  <c r="BN13" i="28"/>
  <c r="BM18" i="28" s="1"/>
  <c r="D67" i="28" s="1"/>
  <c r="N22" i="28"/>
  <c r="M27" i="28" s="1"/>
  <c r="D64" i="28" s="1"/>
  <c r="P23" i="28"/>
  <c r="M23" i="28"/>
  <c r="P25" i="28"/>
  <c r="P24" i="28"/>
  <c r="CB68" i="28" s="1"/>
  <c r="M22" i="28"/>
  <c r="Q22" i="28"/>
  <c r="M24" i="28"/>
  <c r="BY68" i="28" s="1"/>
  <c r="Q23" i="28"/>
  <c r="Q24" i="28"/>
  <c r="CC68" i="28" s="1"/>
  <c r="N23" i="28"/>
  <c r="M28" i="28" s="1"/>
  <c r="F66" i="28" s="1"/>
  <c r="O23" i="28"/>
  <c r="O24" i="28"/>
  <c r="CA68" i="28" s="1"/>
  <c r="O25" i="28"/>
  <c r="O22" i="28"/>
  <c r="P22" i="28"/>
  <c r="N24" i="28"/>
  <c r="Q25" i="28"/>
  <c r="M25" i="28"/>
  <c r="N25" i="28"/>
  <c r="BX5" i="28"/>
  <c r="X13" i="32"/>
  <c r="Q14" i="32" s="1"/>
  <c r="CC67" i="32" s="1"/>
  <c r="BX35" i="32"/>
  <c r="X35" i="32"/>
  <c r="A88" i="32"/>
  <c r="B87" i="32"/>
  <c r="C87" i="32"/>
  <c r="CD12" i="32"/>
  <c r="BX12" i="32" s="1"/>
  <c r="X52" i="28"/>
  <c r="BX2" i="32"/>
  <c r="X33" i="28"/>
  <c r="AP24" i="32"/>
  <c r="X14" i="32"/>
  <c r="BX33" i="32"/>
  <c r="X54" i="28"/>
  <c r="AJ25" i="32"/>
  <c r="AD25" i="32" s="1"/>
  <c r="BX42" i="32"/>
  <c r="X12" i="28"/>
  <c r="X45" i="32"/>
  <c r="X15" i="28"/>
  <c r="BQ25" i="28"/>
  <c r="BQ24" i="28"/>
  <c r="CC71" i="28" s="1"/>
  <c r="BQ22" i="28"/>
  <c r="BP24" i="28"/>
  <c r="CB71" i="28" s="1"/>
  <c r="BP23" i="28"/>
  <c r="BO25" i="28"/>
  <c r="BO22" i="28"/>
  <c r="BN24" i="28"/>
  <c r="BN22" i="28"/>
  <c r="BM27" i="28" s="1"/>
  <c r="D66" i="28" s="1"/>
  <c r="BM24" i="28"/>
  <c r="BY71" i="28" s="1"/>
  <c r="BM23" i="28"/>
  <c r="BQ23" i="28"/>
  <c r="BO24" i="28"/>
  <c r="CA71" i="28" s="1"/>
  <c r="BN25" i="28"/>
  <c r="BM25" i="28"/>
  <c r="BM22" i="28"/>
  <c r="BP25" i="28"/>
  <c r="BP22" i="28"/>
  <c r="BO23" i="28"/>
  <c r="BN23" i="28"/>
  <c r="BM28" i="28" s="1"/>
  <c r="F64" i="28" s="1"/>
  <c r="X54" i="32"/>
  <c r="X55" i="32"/>
  <c r="BM5" i="32" l="1"/>
  <c r="BQ2" i="32"/>
  <c r="BN3" i="32"/>
  <c r="BP3" i="32"/>
  <c r="BM4" i="32"/>
  <c r="BY69" i="32" s="1"/>
  <c r="BP5" i="32"/>
  <c r="BP4" i="32"/>
  <c r="CB69" i="32" s="1"/>
  <c r="BM2" i="32"/>
  <c r="BN5" i="32"/>
  <c r="BQ3" i="32"/>
  <c r="BN4" i="32"/>
  <c r="BO5" i="32"/>
  <c r="BM3" i="32"/>
  <c r="BN2" i="32"/>
  <c r="BM7" i="32" s="1"/>
  <c r="D72" i="32" s="1"/>
  <c r="BQ4" i="32"/>
  <c r="CC69" i="32" s="1"/>
  <c r="BQ5" i="32"/>
  <c r="BO3" i="32"/>
  <c r="BO2" i="32"/>
  <c r="BP2" i="32"/>
  <c r="BO4" i="32"/>
  <c r="CA69" i="32" s="1"/>
  <c r="BQ12" i="32"/>
  <c r="BM12" i="32"/>
  <c r="BO12" i="32"/>
  <c r="BP12" i="32"/>
  <c r="BN12" i="32"/>
  <c r="BM17" i="32" s="1"/>
  <c r="D65" i="32" s="1"/>
  <c r="M65" i="32" s="1"/>
  <c r="D82" i="32" s="1"/>
  <c r="M82" i="32" s="1"/>
  <c r="BD82" i="32" s="1"/>
  <c r="BM82" i="32" s="1"/>
  <c r="BD89" i="32" s="1"/>
  <c r="BQ43" i="32"/>
  <c r="BN43" i="32"/>
  <c r="BP43" i="32"/>
  <c r="BN44" i="32"/>
  <c r="BM44" i="32"/>
  <c r="BY76" i="32" s="1"/>
  <c r="BO42" i="32"/>
  <c r="BQ44" i="32"/>
  <c r="CC76" i="32" s="1"/>
  <c r="BM45" i="32"/>
  <c r="BP44" i="32"/>
  <c r="CB76" i="32" s="1"/>
  <c r="BQ45" i="32"/>
  <c r="BM43" i="32"/>
  <c r="BM42" i="32"/>
  <c r="BN45" i="32"/>
  <c r="BO43" i="32"/>
  <c r="BP42" i="32"/>
  <c r="BN42" i="32"/>
  <c r="BM47" i="32" s="1"/>
  <c r="D78" i="32" s="1"/>
  <c r="M78" i="32" s="1"/>
  <c r="F89" i="32" s="1"/>
  <c r="M89" i="32" s="1"/>
  <c r="BF85" i="32" s="1"/>
  <c r="BO45" i="32"/>
  <c r="BO44" i="32"/>
  <c r="CA76" i="32" s="1"/>
  <c r="BQ42" i="32"/>
  <c r="BP45" i="32"/>
  <c r="M53" i="28"/>
  <c r="M55" i="28"/>
  <c r="P52" i="28"/>
  <c r="P54" i="28"/>
  <c r="CB74" i="28" s="1"/>
  <c r="M52" i="28"/>
  <c r="O53" i="28"/>
  <c r="M54" i="28"/>
  <c r="BY74" i="28" s="1"/>
  <c r="Q54" i="28"/>
  <c r="CC74" i="28" s="1"/>
  <c r="N52" i="28"/>
  <c r="M57" i="28" s="1"/>
  <c r="D68" i="28" s="1"/>
  <c r="P53" i="28"/>
  <c r="N54" i="28"/>
  <c r="Q53" i="28"/>
  <c r="P55" i="28"/>
  <c r="N53" i="28"/>
  <c r="M58" i="28" s="1"/>
  <c r="F67" i="28" s="1"/>
  <c r="Q52" i="28"/>
  <c r="O52" i="28"/>
  <c r="O54" i="28"/>
  <c r="CA74" i="28" s="1"/>
  <c r="Q55" i="28"/>
  <c r="N55" i="28"/>
  <c r="O55" i="28"/>
  <c r="C88" i="32"/>
  <c r="A89" i="32"/>
  <c r="B88" i="32"/>
  <c r="BZ68" i="28"/>
  <c r="CD68" i="28" s="1"/>
  <c r="M29" i="28"/>
  <c r="BZ70" i="28"/>
  <c r="CD70" i="28" s="1"/>
  <c r="BM19" i="28"/>
  <c r="BX32" i="28"/>
  <c r="BX35" i="28"/>
  <c r="BX34" i="28"/>
  <c r="P42" i="28"/>
  <c r="N44" i="28"/>
  <c r="M42" i="28"/>
  <c r="O44" i="28"/>
  <c r="CA73" i="28" s="1"/>
  <c r="O45" i="28"/>
  <c r="P44" i="28"/>
  <c r="CB73" i="28" s="1"/>
  <c r="P45" i="28"/>
  <c r="N45" i="28"/>
  <c r="M44" i="28"/>
  <c r="BY73" i="28" s="1"/>
  <c r="Q43" i="28"/>
  <c r="Q44" i="28"/>
  <c r="CC73" i="28" s="1"/>
  <c r="N43" i="28"/>
  <c r="M48" i="28" s="1"/>
  <c r="F77" i="28" s="1"/>
  <c r="Q42" i="28"/>
  <c r="N42" i="28"/>
  <c r="M47" i="28" s="1"/>
  <c r="D73" i="28" s="1"/>
  <c r="O42" i="28"/>
  <c r="O43" i="28"/>
  <c r="P43" i="28"/>
  <c r="M45" i="28"/>
  <c r="M43" i="28"/>
  <c r="Q45" i="28"/>
  <c r="BP32" i="32"/>
  <c r="BN33" i="32"/>
  <c r="BQ33" i="32"/>
  <c r="BP33" i="32"/>
  <c r="BQ32" i="32"/>
  <c r="BM33" i="32"/>
  <c r="BO33" i="32"/>
  <c r="BO32" i="32"/>
  <c r="BN32" i="32"/>
  <c r="BM37" i="32" s="1"/>
  <c r="D77" i="32" s="1"/>
  <c r="M77" i="32" s="1"/>
  <c r="D88" i="32" s="1"/>
  <c r="M88" i="32" s="1"/>
  <c r="BD85" i="32" s="1"/>
  <c r="BM85" i="32" s="1"/>
  <c r="BF90" i="32" s="1"/>
  <c r="BM90" i="32" s="1"/>
  <c r="F94" i="32" s="1"/>
  <c r="BM32" i="32"/>
  <c r="BM49" i="28"/>
  <c r="BZ76" i="28"/>
  <c r="CD76" i="28" s="1"/>
  <c r="N14" i="32"/>
  <c r="N15" i="32"/>
  <c r="N13" i="32"/>
  <c r="M18" i="32" s="1"/>
  <c r="F63" i="32" s="1"/>
  <c r="M63" i="32" s="1"/>
  <c r="D83" i="32" s="1"/>
  <c r="P15" i="32"/>
  <c r="O14" i="32"/>
  <c r="CA67" i="32" s="1"/>
  <c r="M13" i="32"/>
  <c r="P14" i="32"/>
  <c r="CB67" i="32" s="1"/>
  <c r="B94" i="28"/>
  <c r="C94" i="28"/>
  <c r="BX23" i="32"/>
  <c r="X35" i="28"/>
  <c r="Q35" i="28" s="1"/>
  <c r="X34" i="28"/>
  <c r="X5" i="32"/>
  <c r="BX22" i="32"/>
  <c r="BZ71" i="28"/>
  <c r="CD71" i="28" s="1"/>
  <c r="BM29" i="28"/>
  <c r="P14" i="28"/>
  <c r="CB67" i="28" s="1"/>
  <c r="P13" i="28"/>
  <c r="O14" i="28"/>
  <c r="CA67" i="28" s="1"/>
  <c r="O13" i="28"/>
  <c r="N14" i="28"/>
  <c r="M15" i="28"/>
  <c r="Q12" i="28"/>
  <c r="O12" i="28"/>
  <c r="Q15" i="28"/>
  <c r="M12" i="28"/>
  <c r="N13" i="28"/>
  <c r="M18" i="28" s="1"/>
  <c r="F63" i="28" s="1"/>
  <c r="M13" i="28"/>
  <c r="N12" i="28"/>
  <c r="M17" i="28" s="1"/>
  <c r="D75" i="28" s="1"/>
  <c r="Q13" i="28"/>
  <c r="P15" i="28"/>
  <c r="O15" i="28"/>
  <c r="N15" i="28"/>
  <c r="M14" i="28"/>
  <c r="BY67" i="28" s="1"/>
  <c r="P12" i="28"/>
  <c r="Q14" i="28"/>
  <c r="CC67" i="28" s="1"/>
  <c r="BX15" i="32"/>
  <c r="O34" i="28"/>
  <c r="CA72" i="28" s="1"/>
  <c r="O33" i="28"/>
  <c r="M34" i="28"/>
  <c r="BY72" i="28" s="1"/>
  <c r="P32" i="28"/>
  <c r="N32" i="28"/>
  <c r="M37" i="28" s="1"/>
  <c r="D71" i="28" s="1"/>
  <c r="N34" i="28"/>
  <c r="P33" i="28"/>
  <c r="N33" i="28"/>
  <c r="M38" i="28" s="1"/>
  <c r="F76" i="28" s="1"/>
  <c r="M33" i="28"/>
  <c r="M35" i="28"/>
  <c r="O32" i="28"/>
  <c r="M32" i="28"/>
  <c r="Q32" i="28"/>
  <c r="Q34" i="28"/>
  <c r="CC72" i="28" s="1"/>
  <c r="P34" i="28"/>
  <c r="CB72" i="28" s="1"/>
  <c r="Q33" i="28"/>
  <c r="N35" i="28"/>
  <c r="N45" i="32"/>
  <c r="N44" i="32"/>
  <c r="N43" i="32"/>
  <c r="Q43" i="32"/>
  <c r="M45" i="32"/>
  <c r="N42" i="32"/>
  <c r="Q42" i="32"/>
  <c r="M42" i="32"/>
  <c r="P42" i="32"/>
  <c r="P44" i="32"/>
  <c r="CB73" i="32" s="1"/>
  <c r="M43" i="32"/>
  <c r="O44" i="32"/>
  <c r="CA73" i="32" s="1"/>
  <c r="O42" i="32"/>
  <c r="O45" i="32"/>
  <c r="Q45" i="32"/>
  <c r="Q44" i="32"/>
  <c r="CC73" i="32" s="1"/>
  <c r="P43" i="32"/>
  <c r="M44" i="32"/>
  <c r="BY73" i="32" s="1"/>
  <c r="O43" i="32"/>
  <c r="P45" i="32"/>
  <c r="AD3" i="32"/>
  <c r="X2" i="32" s="1"/>
  <c r="AD24" i="32"/>
  <c r="X24" i="32" s="1"/>
  <c r="X4" i="28"/>
  <c r="X2" i="28"/>
  <c r="X5" i="28"/>
  <c r="X3" i="28"/>
  <c r="BZ77" i="28"/>
  <c r="CD77" i="28" s="1"/>
  <c r="BM59" i="28"/>
  <c r="BX14" i="32"/>
  <c r="BX52" i="32"/>
  <c r="M14" i="32"/>
  <c r="BY67" i="32" s="1"/>
  <c r="Q15" i="32"/>
  <c r="P13" i="32"/>
  <c r="O15" i="32"/>
  <c r="Q13" i="32"/>
  <c r="M15" i="32"/>
  <c r="O13" i="32"/>
  <c r="BQ2" i="28"/>
  <c r="BO3" i="28"/>
  <c r="BN2" i="28"/>
  <c r="BM7" i="28" s="1"/>
  <c r="D72" i="28" s="1"/>
  <c r="BP4" i="28"/>
  <c r="CB69" i="28" s="1"/>
  <c r="BP3" i="28"/>
  <c r="BM3" i="28"/>
  <c r="BP5" i="28"/>
  <c r="BN5" i="28"/>
  <c r="BN3" i="28"/>
  <c r="BM8" i="28" s="1"/>
  <c r="D76" i="28" s="1"/>
  <c r="BQ4" i="28"/>
  <c r="CC69" i="28" s="1"/>
  <c r="BQ5" i="28"/>
  <c r="BO4" i="28"/>
  <c r="CA69" i="28" s="1"/>
  <c r="BM2" i="28"/>
  <c r="BM4" i="28"/>
  <c r="BY69" i="28" s="1"/>
  <c r="BQ3" i="28"/>
  <c r="BO2" i="28"/>
  <c r="BM5" i="28"/>
  <c r="BN4" i="28"/>
  <c r="BO5" i="28"/>
  <c r="BP2" i="28"/>
  <c r="BX13" i="32"/>
  <c r="BP13" i="32" s="1"/>
  <c r="BX24" i="32"/>
  <c r="Q34" i="32"/>
  <c r="CC72" i="32" s="1"/>
  <c r="M33" i="32"/>
  <c r="M35" i="32"/>
  <c r="P35" i="32"/>
  <c r="O35" i="32"/>
  <c r="P32" i="32"/>
  <c r="N34" i="32"/>
  <c r="N33" i="32"/>
  <c r="M38" i="32" s="1"/>
  <c r="F76" i="32" s="1"/>
  <c r="O32" i="32"/>
  <c r="N32" i="32"/>
  <c r="M37" i="32" s="1"/>
  <c r="D71" i="32" s="1"/>
  <c r="M71" i="32" s="1"/>
  <c r="F87" i="32" s="1"/>
  <c r="M87" i="32" s="1"/>
  <c r="BF83" i="32" s="1"/>
  <c r="Q35" i="32"/>
  <c r="P34" i="32"/>
  <c r="CB72" i="32" s="1"/>
  <c r="O33" i="32"/>
  <c r="Q32" i="32"/>
  <c r="O34" i="32"/>
  <c r="CA72" i="32" s="1"/>
  <c r="M34" i="32"/>
  <c r="BY72" i="32" s="1"/>
  <c r="M32" i="32"/>
  <c r="P33" i="32"/>
  <c r="Q33" i="32"/>
  <c r="N35" i="32"/>
  <c r="BX34" i="32"/>
  <c r="BP34" i="32" s="1"/>
  <c r="CB75" i="32" s="1"/>
  <c r="BX53" i="32"/>
  <c r="P52" i="32"/>
  <c r="M54" i="32"/>
  <c r="BY74" i="32" s="1"/>
  <c r="Q54" i="32"/>
  <c r="CC74" i="32" s="1"/>
  <c r="Q52" i="32"/>
  <c r="M52" i="32"/>
  <c r="P54" i="32"/>
  <c r="CB74" i="32" s="1"/>
  <c r="N53" i="32"/>
  <c r="O53" i="32"/>
  <c r="N52" i="32"/>
  <c r="M53" i="32"/>
  <c r="Q53" i="32"/>
  <c r="O52" i="32"/>
  <c r="O55" i="32"/>
  <c r="M55" i="32"/>
  <c r="N55" i="32"/>
  <c r="Q55" i="32"/>
  <c r="O54" i="32"/>
  <c r="CA74" i="32" s="1"/>
  <c r="N54" i="32"/>
  <c r="P53" i="32"/>
  <c r="P55" i="32"/>
  <c r="O2" i="32" l="1"/>
  <c r="M5" i="32"/>
  <c r="Q2" i="32"/>
  <c r="P2" i="32"/>
  <c r="Q5" i="32"/>
  <c r="M2" i="32"/>
  <c r="N2" i="32"/>
  <c r="N5" i="32"/>
  <c r="M47" i="32"/>
  <c r="D73" i="32" s="1"/>
  <c r="M73" i="32" s="1"/>
  <c r="F86" i="32" s="1"/>
  <c r="M86" i="32" s="1"/>
  <c r="BD83" i="32" s="1"/>
  <c r="BM83" i="32" s="1"/>
  <c r="BF89" i="32" s="1"/>
  <c r="BM89" i="32" s="1"/>
  <c r="D94" i="32" s="1"/>
  <c r="M94" i="32" s="1"/>
  <c r="M49" i="32"/>
  <c r="BZ73" i="32"/>
  <c r="CD73" i="32" s="1"/>
  <c r="BZ67" i="28"/>
  <c r="CD67" i="28" s="1"/>
  <c r="M19" i="28"/>
  <c r="M19" i="32"/>
  <c r="BZ67" i="32"/>
  <c r="CD67" i="32" s="1"/>
  <c r="BN34" i="32"/>
  <c r="BQ35" i="32"/>
  <c r="BM35" i="32"/>
  <c r="BO34" i="32"/>
  <c r="CA75" i="32" s="1"/>
  <c r="BM38" i="32"/>
  <c r="F73" i="32" s="1"/>
  <c r="BZ74" i="28"/>
  <c r="CD74" i="28" s="1"/>
  <c r="M59" i="28"/>
  <c r="BO14" i="32"/>
  <c r="CA70" i="32" s="1"/>
  <c r="BQ13" i="32"/>
  <c r="BN14" i="32"/>
  <c r="BO13" i="32"/>
  <c r="BQ14" i="32"/>
  <c r="CC70" i="32" s="1"/>
  <c r="BP14" i="32"/>
  <c r="CB70" i="32" s="1"/>
  <c r="BQ15" i="32"/>
  <c r="BP15" i="32"/>
  <c r="BN13" i="32"/>
  <c r="BM9" i="32"/>
  <c r="BZ69" i="32"/>
  <c r="CD69" i="32" s="1"/>
  <c r="BM8" i="32"/>
  <c r="D76" i="32" s="1"/>
  <c r="M76" i="32" s="1"/>
  <c r="F88" i="32" s="1"/>
  <c r="BZ69" i="28"/>
  <c r="CD69" i="28" s="1"/>
  <c r="BM9" i="28"/>
  <c r="BZ72" i="32"/>
  <c r="CD72" i="32" s="1"/>
  <c r="M39" i="32"/>
  <c r="BP53" i="32"/>
  <c r="BN54" i="32"/>
  <c r="BN55" i="32"/>
  <c r="BO53" i="32"/>
  <c r="BP54" i="32"/>
  <c r="CB77" i="32" s="1"/>
  <c r="BM53" i="32"/>
  <c r="BM55" i="32"/>
  <c r="BP55" i="32"/>
  <c r="BO52" i="32"/>
  <c r="BN52" i="32"/>
  <c r="BO54" i="32"/>
  <c r="CA77" i="32" s="1"/>
  <c r="BM54" i="32"/>
  <c r="BY77" i="32" s="1"/>
  <c r="BM52" i="32"/>
  <c r="BQ53" i="32"/>
  <c r="BQ55" i="32"/>
  <c r="BQ54" i="32"/>
  <c r="CC77" i="32" s="1"/>
  <c r="BN53" i="32"/>
  <c r="BM58" i="32" s="1"/>
  <c r="F74" i="32" s="1"/>
  <c r="M74" i="32" s="1"/>
  <c r="D86" i="32" s="1"/>
  <c r="BQ52" i="32"/>
  <c r="BP52" i="32"/>
  <c r="BO55" i="32"/>
  <c r="M5" i="28"/>
  <c r="N2" i="28"/>
  <c r="M7" i="28" s="1"/>
  <c r="D69" i="28" s="1"/>
  <c r="P2" i="28"/>
  <c r="M3" i="28"/>
  <c r="O3" i="28"/>
  <c r="P4" i="28"/>
  <c r="CB66" i="28" s="1"/>
  <c r="P3" i="28"/>
  <c r="P5" i="28"/>
  <c r="Q3" i="28"/>
  <c r="M4" i="28"/>
  <c r="BY66" i="28" s="1"/>
  <c r="M2" i="28"/>
  <c r="O2" i="28"/>
  <c r="Q2" i="28"/>
  <c r="N3" i="28"/>
  <c r="M8" i="28" s="1"/>
  <c r="D63" i="28" s="1"/>
  <c r="O4" i="28"/>
  <c r="CA66" i="28" s="1"/>
  <c r="O5" i="28"/>
  <c r="N4" i="28"/>
  <c r="N5" i="28"/>
  <c r="Q4" i="28"/>
  <c r="CC66" i="28" s="1"/>
  <c r="Q5" i="28"/>
  <c r="X23" i="32"/>
  <c r="X3" i="32"/>
  <c r="O5" i="32" s="1"/>
  <c r="X4" i="32"/>
  <c r="O3" i="32" s="1"/>
  <c r="M48" i="32"/>
  <c r="F77" i="32" s="1"/>
  <c r="P35" i="28"/>
  <c r="O35" i="28"/>
  <c r="BZ72" i="28"/>
  <c r="CD72" i="28" s="1"/>
  <c r="M39" i="28"/>
  <c r="BP23" i="32"/>
  <c r="BO24" i="32"/>
  <c r="CA71" i="32" s="1"/>
  <c r="BM25" i="32"/>
  <c r="BP22" i="32"/>
  <c r="BM22" i="32"/>
  <c r="BN24" i="32"/>
  <c r="BQ23" i="32"/>
  <c r="BO25" i="32"/>
  <c r="BQ25" i="32"/>
  <c r="BN25" i="32"/>
  <c r="BP25" i="32"/>
  <c r="BO22" i="32"/>
  <c r="BP24" i="32"/>
  <c r="CB71" i="32" s="1"/>
  <c r="BQ24" i="32"/>
  <c r="CC71" i="32" s="1"/>
  <c r="BM23" i="32"/>
  <c r="BN23" i="32"/>
  <c r="BO23" i="32"/>
  <c r="BN22" i="32"/>
  <c r="BQ22" i="32"/>
  <c r="BM24" i="32"/>
  <c r="BY71" i="32" s="1"/>
  <c r="X22" i="32"/>
  <c r="BP35" i="32"/>
  <c r="BN35" i="32"/>
  <c r="BQ34" i="32"/>
  <c r="CC75" i="32" s="1"/>
  <c r="BM34" i="32"/>
  <c r="BY75" i="32" s="1"/>
  <c r="BO35" i="32"/>
  <c r="BZ73" i="28"/>
  <c r="CD73" i="28" s="1"/>
  <c r="M49" i="28"/>
  <c r="BO35" i="28"/>
  <c r="BN32" i="28"/>
  <c r="BM37" i="28" s="1"/>
  <c r="D77" i="28" s="1"/>
  <c r="BM32" i="28"/>
  <c r="BQ34" i="28"/>
  <c r="CC75" i="28" s="1"/>
  <c r="BP33" i="28"/>
  <c r="BP34" i="28"/>
  <c r="CB75" i="28" s="1"/>
  <c r="BO33" i="28"/>
  <c r="BN34" i="28"/>
  <c r="BM34" i="28"/>
  <c r="BY75" i="28" s="1"/>
  <c r="BQ32" i="28"/>
  <c r="BO32" i="28"/>
  <c r="BP35" i="28"/>
  <c r="BQ35" i="28"/>
  <c r="BN35" i="28"/>
  <c r="BO34" i="28"/>
  <c r="CA75" i="28" s="1"/>
  <c r="BM33" i="28"/>
  <c r="BP32" i="28"/>
  <c r="BM35" i="28"/>
  <c r="BQ33" i="28"/>
  <c r="BN33" i="28"/>
  <c r="BM38" i="28" s="1"/>
  <c r="F73" i="28" s="1"/>
  <c r="C89" i="32"/>
  <c r="B89" i="32"/>
  <c r="BA82" i="32"/>
  <c r="BZ76" i="32"/>
  <c r="CD76" i="32" s="1"/>
  <c r="BM49" i="32"/>
  <c r="BM48" i="32"/>
  <c r="D74" i="32" s="1"/>
  <c r="BM15" i="32"/>
  <c r="BM14" i="32"/>
  <c r="BY70" i="32" s="1"/>
  <c r="BN15" i="32"/>
  <c r="BM13" i="32"/>
  <c r="BO15" i="32"/>
  <c r="X25" i="32"/>
  <c r="M58" i="32"/>
  <c r="F67" i="32" s="1"/>
  <c r="M67" i="32" s="1"/>
  <c r="F84" i="32" s="1"/>
  <c r="M84" i="32" s="1"/>
  <c r="BD84" i="32" s="1"/>
  <c r="BM84" i="32" s="1"/>
  <c r="BD90" i="32" s="1"/>
  <c r="BM92" i="32" s="1"/>
  <c r="BF94" i="32" s="1"/>
  <c r="BM94" i="32" s="1"/>
  <c r="M59" i="32"/>
  <c r="BZ74" i="32"/>
  <c r="CD74" i="32" s="1"/>
  <c r="M57" i="32"/>
  <c r="D68" i="32" s="1"/>
  <c r="M68" i="32" s="1"/>
  <c r="F82" i="32" s="1"/>
  <c r="BM39" i="28" l="1"/>
  <c r="BZ75" i="28"/>
  <c r="CD75" i="28" s="1"/>
  <c r="BZ66" i="28"/>
  <c r="CD66" i="28" s="1"/>
  <c r="M9" i="28"/>
  <c r="BM18" i="32"/>
  <c r="D67" i="32" s="1"/>
  <c r="BZ70" i="32"/>
  <c r="CD70" i="32" s="1"/>
  <c r="BM19" i="32"/>
  <c r="BM39" i="32"/>
  <c r="BZ75" i="32"/>
  <c r="CD75" i="32" s="1"/>
  <c r="M24" i="32"/>
  <c r="BY68" i="32" s="1"/>
  <c r="M25" i="32"/>
  <c r="P25" i="32"/>
  <c r="N25" i="32"/>
  <c r="Q24" i="32"/>
  <c r="CC68" i="32" s="1"/>
  <c r="Q25" i="32"/>
  <c r="P24" i="32"/>
  <c r="CB68" i="32" s="1"/>
  <c r="N22" i="32"/>
  <c r="M27" i="32" s="1"/>
  <c r="D64" i="32" s="1"/>
  <c r="M64" i="32" s="1"/>
  <c r="D84" i="32" s="1"/>
  <c r="O23" i="32"/>
  <c r="Q23" i="32"/>
  <c r="M22" i="32"/>
  <c r="O22" i="32"/>
  <c r="P23" i="32"/>
  <c r="O24" i="32"/>
  <c r="CA68" i="32" s="1"/>
  <c r="N23" i="32"/>
  <c r="Q22" i="32"/>
  <c r="M23" i="32"/>
  <c r="O25" i="32"/>
  <c r="N24" i="32"/>
  <c r="P22" i="32"/>
  <c r="BX69" i="28"/>
  <c r="Q3" i="32"/>
  <c r="M4" i="32"/>
  <c r="BY66" i="32" s="1"/>
  <c r="N3" i="32"/>
  <c r="P3" i="32"/>
  <c r="BA83" i="32"/>
  <c r="BB82" i="32"/>
  <c r="BC82" i="32"/>
  <c r="BX73" i="28"/>
  <c r="BM27" i="32"/>
  <c r="D66" i="32" s="1"/>
  <c r="M66" i="32" s="1"/>
  <c r="F83" i="32" s="1"/>
  <c r="M83" i="32" s="1"/>
  <c r="BF82" i="32" s="1"/>
  <c r="BM28" i="32"/>
  <c r="F64" i="32" s="1"/>
  <c r="BZ71" i="32"/>
  <c r="CD71" i="32" s="1"/>
  <c r="BM29" i="32"/>
  <c r="BM57" i="32"/>
  <c r="D70" i="32" s="1"/>
  <c r="M70" i="32" s="1"/>
  <c r="F85" i="32" s="1"/>
  <c r="BZ77" i="32"/>
  <c r="CD77" i="32" s="1"/>
  <c r="BM59" i="32"/>
  <c r="BM91" i="32"/>
  <c r="BD94" i="32" s="1"/>
  <c r="BX74" i="28"/>
  <c r="BX67" i="28"/>
  <c r="M7" i="32"/>
  <c r="D69" i="32" s="1"/>
  <c r="M69" i="32" s="1"/>
  <c r="D85" i="32" s="1"/>
  <c r="M85" i="32" s="1"/>
  <c r="BF84" i="32" s="1"/>
  <c r="O4" i="32"/>
  <c r="CA66" i="32" s="1"/>
  <c r="P5" i="32"/>
  <c r="Q4" i="32"/>
  <c r="CC66" i="32" s="1"/>
  <c r="P4" i="32"/>
  <c r="CB66" i="32" s="1"/>
  <c r="N4" i="32"/>
  <c r="M3" i="32"/>
  <c r="BC83" i="32" l="1"/>
  <c r="BA84" i="32"/>
  <c r="BB83" i="32"/>
  <c r="M8" i="32"/>
  <c r="D63" i="32" s="1"/>
  <c r="BX66" i="28"/>
  <c r="BX77" i="28"/>
  <c r="BX71" i="28"/>
  <c r="BX76" i="28"/>
  <c r="BX70" i="28"/>
  <c r="BX68" i="28"/>
  <c r="BX75" i="28"/>
  <c r="BZ66" i="32"/>
  <c r="CD66" i="32" s="1"/>
  <c r="M9" i="32"/>
  <c r="BZ68" i="32"/>
  <c r="CD68" i="32" s="1"/>
  <c r="BX68" i="32" s="1"/>
  <c r="M29" i="32"/>
  <c r="M28" i="32"/>
  <c r="F66" i="32" s="1"/>
  <c r="BX72" i="28"/>
  <c r="BN72" i="28" l="1"/>
  <c r="BF72" i="28" s="1"/>
  <c r="BP70" i="28"/>
  <c r="BS77" i="28"/>
  <c r="BS75" i="28"/>
  <c r="BO70" i="28"/>
  <c r="BQ66" i="28"/>
  <c r="BS73" i="28"/>
  <c r="BN70" i="28"/>
  <c r="BF70" i="28" s="1"/>
  <c r="BP68" i="28"/>
  <c r="BQ77" i="28"/>
  <c r="BQ75" i="28"/>
  <c r="BO68" i="28"/>
  <c r="BP77" i="28"/>
  <c r="BP75" i="28"/>
  <c r="BQ73" i="28"/>
  <c r="BS69" i="28"/>
  <c r="BO77" i="28"/>
  <c r="BO75" i="28"/>
  <c r="BP73" i="28"/>
  <c r="BM68" i="28"/>
  <c r="BN77" i="28"/>
  <c r="BN75" i="28"/>
  <c r="BO73" i="28"/>
  <c r="BQ69" i="28"/>
  <c r="BM77" i="28"/>
  <c r="BM75" i="28"/>
  <c r="BN73" i="28"/>
  <c r="BF73" i="28" s="1"/>
  <c r="BS72" i="28"/>
  <c r="BM74" i="28"/>
  <c r="BM71" i="28"/>
  <c r="BQ67" i="28"/>
  <c r="BS70" i="28"/>
  <c r="BP72" i="28"/>
  <c r="BO67" i="28"/>
  <c r="BQ70" i="28"/>
  <c r="BN67" i="28"/>
  <c r="BF67" i="28" s="1"/>
  <c r="BS66" i="28"/>
  <c r="BM67" i="28"/>
  <c r="BM72" i="28"/>
  <c r="BS74" i="28"/>
  <c r="BQ76" i="28"/>
  <c r="BO66" i="28"/>
  <c r="BQ74" i="28"/>
  <c r="BN68" i="28"/>
  <c r="BF68" i="28" s="1"/>
  <c r="BO76" i="28"/>
  <c r="BP71" i="28"/>
  <c r="BN76" i="28"/>
  <c r="BO71" i="28"/>
  <c r="BM76" i="28"/>
  <c r="BP69" i="28"/>
  <c r="BO69" i="28"/>
  <c r="BN69" i="28"/>
  <c r="BF69" i="28" s="1"/>
  <c r="BM69" i="28"/>
  <c r="BS68" i="28"/>
  <c r="BS76" i="28"/>
  <c r="BQ68" i="28"/>
  <c r="BS71" i="28"/>
  <c r="BP66" i="28"/>
  <c r="BM70" i="28"/>
  <c r="BP76" i="28"/>
  <c r="BQ71" i="28"/>
  <c r="BN66" i="28"/>
  <c r="BF66" i="28" s="1"/>
  <c r="BP74" i="28"/>
  <c r="BM66" i="28"/>
  <c r="BO74" i="28"/>
  <c r="BS67" i="28"/>
  <c r="BN74" i="28"/>
  <c r="BN71" i="28"/>
  <c r="BF71" i="28" s="1"/>
  <c r="BM73" i="28"/>
  <c r="BQ72" i="28"/>
  <c r="BP67" i="28"/>
  <c r="BO72" i="28"/>
  <c r="BX69" i="32"/>
  <c r="BX77" i="32"/>
  <c r="BX74" i="32"/>
  <c r="BX73" i="32"/>
  <c r="BX70" i="32"/>
  <c r="BX75" i="32"/>
  <c r="BX67" i="32"/>
  <c r="BX72" i="32"/>
  <c r="BX66" i="32"/>
  <c r="BX76" i="32"/>
  <c r="BC84" i="32"/>
  <c r="BA85" i="32"/>
  <c r="BB84" i="32"/>
  <c r="BX71" i="32"/>
  <c r="BB85" i="32" l="1"/>
  <c r="BA89" i="32"/>
  <c r="BC85" i="32"/>
  <c r="BK67" i="28"/>
  <c r="BL67" i="28" s="1"/>
  <c r="BR67" i="28"/>
  <c r="BR68" i="28"/>
  <c r="BK68" i="28"/>
  <c r="BL68" i="28" s="1"/>
  <c r="BK74" i="28"/>
  <c r="BL74" i="28" s="1"/>
  <c r="BR74" i="28"/>
  <c r="BK70" i="28"/>
  <c r="BL70" i="28" s="1"/>
  <c r="BR70" i="28"/>
  <c r="BK72" i="28"/>
  <c r="BL72" i="28" s="1"/>
  <c r="BR72" i="28"/>
  <c r="BK69" i="28"/>
  <c r="BL69" i="28" s="1"/>
  <c r="BR69" i="28"/>
  <c r="BK75" i="28"/>
  <c r="BL75" i="28" s="1"/>
  <c r="BR75" i="28"/>
  <c r="BP75" i="32"/>
  <c r="BN69" i="32"/>
  <c r="BM67" i="32"/>
  <c r="BM74" i="32"/>
  <c r="BS76" i="32"/>
  <c r="BQ67" i="32"/>
  <c r="BO74" i="32"/>
  <c r="BO68" i="32"/>
  <c r="BO70" i="32"/>
  <c r="BS72" i="32"/>
  <c r="BN72" i="32"/>
  <c r="BS74" i="32"/>
  <c r="BN68" i="32"/>
  <c r="BN66" i="32"/>
  <c r="BM71" i="32"/>
  <c r="BS66" i="32"/>
  <c r="BM75" i="32"/>
  <c r="BO71" i="32"/>
  <c r="BQ76" i="32"/>
  <c r="BQ74" i="32"/>
  <c r="BQ72" i="32"/>
  <c r="BS73" i="32"/>
  <c r="BO76" i="32"/>
  <c r="BP77" i="32"/>
  <c r="BS68" i="32"/>
  <c r="BP70" i="32"/>
  <c r="BQ71" i="32"/>
  <c r="BS77" i="32"/>
  <c r="BO77" i="32"/>
  <c r="BP68" i="32"/>
  <c r="BO73" i="32"/>
  <c r="BN70" i="32"/>
  <c r="BN75" i="32"/>
  <c r="BM76" i="32"/>
  <c r="BN73" i="32"/>
  <c r="BQ70" i="32"/>
  <c r="BQ75" i="32"/>
  <c r="BP66" i="32"/>
  <c r="BN76" i="32"/>
  <c r="BP73" i="32"/>
  <c r="BP74" i="32"/>
  <c r="BM69" i="32"/>
  <c r="BQ77" i="32"/>
  <c r="BN71" i="32"/>
  <c r="BS71" i="32"/>
  <c r="BN67" i="32"/>
  <c r="BM73" i="32"/>
  <c r="BQ68" i="32"/>
  <c r="BM72" i="32"/>
  <c r="BP72" i="32"/>
  <c r="BQ66" i="32"/>
  <c r="BO75" i="32"/>
  <c r="BO66" i="32"/>
  <c r="BS67" i="32"/>
  <c r="BM77" i="32"/>
  <c r="BS69" i="32"/>
  <c r="BM66" i="32"/>
  <c r="BQ73" i="32"/>
  <c r="BO69" i="32"/>
  <c r="BS70" i="32"/>
  <c r="BS75" i="32"/>
  <c r="BN74" i="32"/>
  <c r="BP71" i="32"/>
  <c r="BQ69" i="32"/>
  <c r="BN77" i="32"/>
  <c r="BO67" i="32"/>
  <c r="BM70" i="32"/>
  <c r="BO72" i="32"/>
  <c r="BP69" i="32"/>
  <c r="BM68" i="32"/>
  <c r="BP76" i="32"/>
  <c r="BP67" i="32"/>
  <c r="BK71" i="28"/>
  <c r="BL71" i="28" s="1"/>
  <c r="BR71" i="28"/>
  <c r="BR76" i="28"/>
  <c r="BK76" i="28"/>
  <c r="BL76" i="28" s="1"/>
  <c r="BR66" i="28"/>
  <c r="BK66" i="28"/>
  <c r="BL66" i="28" s="1"/>
  <c r="BK73" i="28"/>
  <c r="BL73" i="28" s="1"/>
  <c r="BR73" i="28"/>
  <c r="BK77" i="28"/>
  <c r="BL77" i="28" s="1"/>
  <c r="BR77" i="28"/>
  <c r="BJ67" i="28" l="1"/>
  <c r="BH67" i="28" s="1"/>
  <c r="BJ70" i="28"/>
  <c r="BH70" i="28" s="1"/>
  <c r="BJ66" i="28"/>
  <c r="BH66" i="28" s="1"/>
  <c r="BJ71" i="28"/>
  <c r="BH71" i="28" s="1"/>
  <c r="BJ69" i="28"/>
  <c r="BH69" i="28" s="1"/>
  <c r="BJ72" i="28"/>
  <c r="BH72" i="28" s="1"/>
  <c r="BJ68" i="28"/>
  <c r="BH68" i="28" s="1"/>
  <c r="BJ73" i="28"/>
  <c r="BH73" i="28" s="1"/>
  <c r="BR75" i="32"/>
  <c r="BK75" i="32"/>
  <c r="BL75" i="32" s="1"/>
  <c r="BR71" i="32"/>
  <c r="BK71" i="32"/>
  <c r="BL71" i="32" s="1"/>
  <c r="BR68" i="32"/>
  <c r="BK68" i="32"/>
  <c r="BL68" i="32" s="1"/>
  <c r="BR76" i="32"/>
  <c r="BK76" i="32"/>
  <c r="BL76" i="32" s="1"/>
  <c r="BA90" i="32"/>
  <c r="BB89" i="32"/>
  <c r="BC89" i="32"/>
  <c r="BR70" i="32"/>
  <c r="BK70" i="32"/>
  <c r="BL70" i="32" s="1"/>
  <c r="BK69" i="32"/>
  <c r="BL69" i="32" s="1"/>
  <c r="BR69" i="32"/>
  <c r="BR67" i="32"/>
  <c r="BK67" i="32"/>
  <c r="BL67" i="32" s="1"/>
  <c r="BR77" i="32"/>
  <c r="BK77" i="32"/>
  <c r="BL77" i="32" s="1"/>
  <c r="BK73" i="32"/>
  <c r="BL73" i="32" s="1"/>
  <c r="BR73" i="32"/>
  <c r="BR66" i="32"/>
  <c r="BK66" i="32"/>
  <c r="BL66" i="32" s="1"/>
  <c r="BK74" i="32"/>
  <c r="BL74" i="32" s="1"/>
  <c r="BR74" i="32"/>
  <c r="BR72" i="32"/>
  <c r="BK72" i="32"/>
  <c r="BL72" i="32" s="1"/>
  <c r="BJ66" i="32" l="1"/>
  <c r="BH66" i="32" s="1"/>
  <c r="BJ73" i="32"/>
  <c r="BH73" i="32" s="1"/>
  <c r="BJ67" i="32"/>
  <c r="BH67" i="32" s="1"/>
  <c r="BJ71" i="32"/>
  <c r="BH71" i="32" s="1"/>
  <c r="BJ70" i="32"/>
  <c r="BH70" i="32" s="1"/>
  <c r="BJ68" i="32"/>
  <c r="BH68" i="32" s="1"/>
  <c r="BJ69" i="32"/>
  <c r="BH69" i="32" s="1"/>
  <c r="BJ72" i="32"/>
  <c r="BH72" i="32" s="1"/>
  <c r="BC90" i="32"/>
  <c r="BA94" i="32"/>
  <c r="BB90" i="32"/>
  <c r="BC62" i="28"/>
  <c r="BC68" i="28" l="1"/>
  <c r="R72" i="28" s="1"/>
  <c r="BC70" i="28"/>
  <c r="R71" i="28" s="1"/>
  <c r="BC72" i="28"/>
  <c r="R78" i="28" s="1"/>
  <c r="BC67" i="28"/>
  <c r="R75" i="28" s="1"/>
  <c r="BC69" i="28"/>
  <c r="R65" i="28" s="1"/>
  <c r="BC71" i="28"/>
  <c r="R68" i="28" s="1"/>
  <c r="BC73" i="28"/>
  <c r="R70" i="28" s="1"/>
  <c r="BC66" i="28"/>
  <c r="R69" i="28" s="1"/>
  <c r="A94" i="32"/>
  <c r="BC94" i="32"/>
  <c r="BB94" i="32"/>
  <c r="BC62" i="32"/>
  <c r="BC70" i="32" l="1"/>
  <c r="BC72" i="32"/>
  <c r="BC67" i="32"/>
  <c r="BC68" i="32"/>
  <c r="BC73" i="32"/>
  <c r="BC69" i="32"/>
  <c r="BC66" i="32"/>
  <c r="BC71" i="32"/>
  <c r="F69" i="28"/>
  <c r="O69" i="28"/>
  <c r="F68" i="28"/>
  <c r="O68" i="28"/>
  <c r="O75" i="28"/>
  <c r="F75" i="28"/>
  <c r="F71" i="28"/>
  <c r="O71" i="28"/>
  <c r="B94" i="32"/>
  <c r="C94" i="32"/>
  <c r="O70" i="28"/>
  <c r="F70" i="28"/>
  <c r="F65" i="28"/>
  <c r="O65" i="28"/>
  <c r="O78" i="28"/>
  <c r="F78" i="28"/>
  <c r="O72" i="28"/>
  <c r="F72" i="28"/>
  <c r="R68" i="32" l="1"/>
  <c r="BF71" i="32"/>
  <c r="R65" i="32"/>
  <c r="BF69" i="32"/>
  <c r="BF68" i="32"/>
  <c r="R72" i="32"/>
  <c r="BF72" i="32"/>
  <c r="R78" i="32"/>
  <c r="R69" i="32"/>
  <c r="BF66" i="32"/>
  <c r="R70" i="32"/>
  <c r="BF73" i="32"/>
  <c r="BF67" i="32"/>
  <c r="R75" i="32"/>
  <c r="BF70" i="32"/>
  <c r="R71" i="32"/>
  <c r="F71" i="32" l="1"/>
  <c r="O71" i="32"/>
  <c r="O75" i="32"/>
  <c r="F75" i="32"/>
  <c r="O78" i="32"/>
  <c r="F78" i="32"/>
  <c r="F72" i="32"/>
  <c r="M72" i="32" s="1"/>
  <c r="D87" i="32" s="1"/>
  <c r="O72" i="32"/>
  <c r="F70" i="32"/>
  <c r="O70" i="32"/>
  <c r="F69" i="32"/>
  <c r="O69" i="32"/>
  <c r="O65" i="32"/>
  <c r="F65" i="32"/>
  <c r="F68" i="32"/>
  <c r="O68" i="32"/>
</calcChain>
</file>

<file path=xl/sharedStrings.xml><?xml version="1.0" encoding="utf-8"?>
<sst xmlns="http://schemas.openxmlformats.org/spreadsheetml/2006/main" count="6351" uniqueCount="458">
  <si>
    <t>Vorrunde</t>
  </si>
  <si>
    <t>Gruppe A</t>
  </si>
  <si>
    <t xml:space="preserve"> </t>
  </si>
  <si>
    <t>Tabelle</t>
  </si>
  <si>
    <t>P</t>
  </si>
  <si>
    <t>T+</t>
  </si>
  <si>
    <t>T-</t>
  </si>
  <si>
    <t>T+/-</t>
  </si>
  <si>
    <t>G</t>
  </si>
  <si>
    <t>Berechnungen</t>
  </si>
  <si>
    <t>L0</t>
  </si>
  <si>
    <t>DV</t>
  </si>
  <si>
    <t>S1</t>
  </si>
  <si>
    <t>L1</t>
  </si>
  <si>
    <t>DV-TD</t>
  </si>
  <si>
    <t>S2</t>
  </si>
  <si>
    <t>DV-Tore</t>
  </si>
  <si>
    <t>S3</t>
  </si>
  <si>
    <t>L4</t>
  </si>
  <si>
    <t>OK</t>
  </si>
  <si>
    <t>Gruppe E</t>
  </si>
  <si>
    <t>Datum/Zeit</t>
  </si>
  <si>
    <t>Spielort</t>
  </si>
  <si>
    <t>-</t>
  </si>
  <si>
    <t>:</t>
  </si>
  <si>
    <t>ok</t>
  </si>
  <si>
    <t>1A</t>
  </si>
  <si>
    <t>1E</t>
  </si>
  <si>
    <t>2A</t>
  </si>
  <si>
    <t>2E</t>
  </si>
  <si>
    <t>Gruppe B</t>
  </si>
  <si>
    <t>Gruppe F</t>
  </si>
  <si>
    <t>1B</t>
  </si>
  <si>
    <t>1F</t>
  </si>
  <si>
    <t>2B</t>
  </si>
  <si>
    <t>2F</t>
  </si>
  <si>
    <t>Gruppe C</t>
  </si>
  <si>
    <t>1C</t>
  </si>
  <si>
    <t>2C</t>
  </si>
  <si>
    <t>Gruppe D</t>
  </si>
  <si>
    <t>1D</t>
  </si>
  <si>
    <t>2D</t>
  </si>
  <si>
    <t>Achtelfinale</t>
  </si>
  <si>
    <t>Viertelfinale</t>
  </si>
  <si>
    <t>AF1</t>
  </si>
  <si>
    <t>VF3</t>
  </si>
  <si>
    <t>AF2</t>
  </si>
  <si>
    <t>VF1</t>
  </si>
  <si>
    <t>AF3</t>
  </si>
  <si>
    <t>VF4</t>
  </si>
  <si>
    <t>AF4</t>
  </si>
  <si>
    <t>VF2</t>
  </si>
  <si>
    <t>AF5</t>
  </si>
  <si>
    <t>AF6</t>
  </si>
  <si>
    <t>Halbfinale</t>
  </si>
  <si>
    <t>AF7</t>
  </si>
  <si>
    <t>F1</t>
  </si>
  <si>
    <t>AF8</t>
  </si>
  <si>
    <t>F2</t>
  </si>
  <si>
    <t>HF1</t>
  </si>
  <si>
    <t>HF2</t>
  </si>
  <si>
    <t>Finale</t>
  </si>
  <si>
    <t>Weltmeister</t>
  </si>
  <si>
    <t>Um Platz 3</t>
  </si>
  <si>
    <t>Spanien</t>
  </si>
  <si>
    <t>Deutschland</t>
  </si>
  <si>
    <t>Schweiz</t>
  </si>
  <si>
    <t>Frankreich</t>
  </si>
  <si>
    <t>England</t>
  </si>
  <si>
    <t>Niederlande</t>
  </si>
  <si>
    <t>SP</t>
  </si>
  <si>
    <t>In allen Vorrundenspielen</t>
  </si>
  <si>
    <t>maximal mögliche Punkte</t>
  </si>
  <si>
    <t>In den Viertelfinalen</t>
  </si>
  <si>
    <t>Anzahl Spiele</t>
  </si>
  <si>
    <t>In den Halbfinalen</t>
  </si>
  <si>
    <t xml:space="preserve">Richtiges Ergebnis </t>
  </si>
  <si>
    <t xml:space="preserve">Richtige Differenz  </t>
  </si>
  <si>
    <t xml:space="preserve">Sieg/Remis richtig  </t>
  </si>
  <si>
    <t>Mannschaft kommt weiter</t>
  </si>
  <si>
    <t>In den Achtelfinalen</t>
  </si>
  <si>
    <t xml:space="preserve">Sieger richtig      </t>
  </si>
  <si>
    <t>Im Finale, Spiel um Platz 3</t>
  </si>
  <si>
    <t>R</t>
  </si>
  <si>
    <t>Pro Mannschaft in anderem VF</t>
  </si>
  <si>
    <t>Pro Mannschaft in anderem HF</t>
  </si>
  <si>
    <t>Punkteverteilung</t>
  </si>
  <si>
    <t>Pro Mannschaft richtig im AF</t>
  </si>
  <si>
    <t>Pro Mannschaft richtig im VF</t>
  </si>
  <si>
    <t>Pro Mannschaft richtig im HF</t>
  </si>
  <si>
    <t>Pro Mannschaft richtig im Spiel</t>
  </si>
  <si>
    <t>L0=AE hebelt Berechnung aus (top level Losen)</t>
  </si>
  <si>
    <t>L1=AK hebelt Direktvergleich (S1) aus</t>
  </si>
  <si>
    <t>3A</t>
  </si>
  <si>
    <t>L4=AV Losen UEFA-Koeffizient, Fairplay oder Münzwurf</t>
  </si>
  <si>
    <t>3B</t>
  </si>
  <si>
    <t>3C</t>
  </si>
  <si>
    <t>Gruppendritte</t>
  </si>
  <si>
    <t>A</t>
  </si>
  <si>
    <t>C</t>
  </si>
  <si>
    <t>L8</t>
  </si>
  <si>
    <t>3D</t>
  </si>
  <si>
    <t>3E</t>
  </si>
  <si>
    <t>3F</t>
  </si>
  <si>
    <t>D</t>
  </si>
  <si>
    <t>E</t>
  </si>
  <si>
    <t>B</t>
  </si>
  <si>
    <t>F</t>
  </si>
  <si>
    <t>(Gruppen-1.+2. oder als guter 3.)</t>
  </si>
  <si>
    <t>In allen Spielen</t>
  </si>
  <si>
    <t>Pro Mannschaft, Toranzahl richtig</t>
  </si>
  <si>
    <t>Anzahl Spiele*</t>
  </si>
  <si>
    <t>Schottland</t>
  </si>
  <si>
    <t>Türkei</t>
  </si>
  <si>
    <t>Belgien</t>
  </si>
  <si>
    <t>Österreich</t>
  </si>
  <si>
    <t>Kroatien</t>
  </si>
  <si>
    <t>Tschechien</t>
  </si>
  <si>
    <t>Portugal</t>
  </si>
  <si>
    <t>Europameister</t>
  </si>
  <si>
    <t>Mexiko</t>
  </si>
  <si>
    <t>USA</t>
  </si>
  <si>
    <t>Südafrika</t>
  </si>
  <si>
    <t>Paraguay</t>
  </si>
  <si>
    <t>Südkorea</t>
  </si>
  <si>
    <t>Australien</t>
  </si>
  <si>
    <t>Kanada</t>
  </si>
  <si>
    <t>Bosnien/Herzg.</t>
  </si>
  <si>
    <t>Curaçao</t>
  </si>
  <si>
    <t>Katar</t>
  </si>
  <si>
    <t>Elfenbeinküste</t>
  </si>
  <si>
    <t>Ecuador</t>
  </si>
  <si>
    <t>Brasilien</t>
  </si>
  <si>
    <t>Marokko</t>
  </si>
  <si>
    <t>Japan</t>
  </si>
  <si>
    <t>Haiti</t>
  </si>
  <si>
    <t>Schweden</t>
  </si>
  <si>
    <t>Tunesien</t>
  </si>
  <si>
    <t>Gruppe G</t>
  </si>
  <si>
    <t>Gruppe J</t>
  </si>
  <si>
    <t>Argentinien</t>
  </si>
  <si>
    <t>Ägypten</t>
  </si>
  <si>
    <t>Algerien</t>
  </si>
  <si>
    <t>IR Iran</t>
  </si>
  <si>
    <t>Neuseeland</t>
  </si>
  <si>
    <t>Jordanien</t>
  </si>
  <si>
    <t>1G</t>
  </si>
  <si>
    <t>1J</t>
  </si>
  <si>
    <t>2G</t>
  </si>
  <si>
    <t>2J</t>
  </si>
  <si>
    <t>3G</t>
  </si>
  <si>
    <t>3J</t>
  </si>
  <si>
    <t>Gruppe H</t>
  </si>
  <si>
    <t>Gruppe K</t>
  </si>
  <si>
    <t>Kap Verde</t>
  </si>
  <si>
    <t>DR Kongo</t>
  </si>
  <si>
    <t>Saudiarabien</t>
  </si>
  <si>
    <t>Usbekistan</t>
  </si>
  <si>
    <t>Uruguay</t>
  </si>
  <si>
    <t>Kolumbien</t>
  </si>
  <si>
    <t>1H</t>
  </si>
  <si>
    <t>1K</t>
  </si>
  <si>
    <t>2H</t>
  </si>
  <si>
    <t>2K</t>
  </si>
  <si>
    <t>3H</t>
  </si>
  <si>
    <t>3K</t>
  </si>
  <si>
    <t>Gruppe I</t>
  </si>
  <si>
    <t>Gruppe L</t>
  </si>
  <si>
    <t>Senegal</t>
  </si>
  <si>
    <t>Irak</t>
  </si>
  <si>
    <t>Ghana</t>
  </si>
  <si>
    <t>Norwegen</t>
  </si>
  <si>
    <t>Panama</t>
  </si>
  <si>
    <t>1I</t>
  </si>
  <si>
    <t>1L</t>
  </si>
  <si>
    <t>2I</t>
  </si>
  <si>
    <t>2L</t>
  </si>
  <si>
    <t>3I</t>
  </si>
  <si>
    <t>3L</t>
  </si>
  <si>
    <t>Sechzehntelfinale</t>
  </si>
  <si>
    <t>S01</t>
  </si>
  <si>
    <t>S02</t>
  </si>
  <si>
    <t>Bestimmen Buchstabencode</t>
  </si>
  <si>
    <t>S03</t>
  </si>
  <si>
    <t>Team 1</t>
  </si>
  <si>
    <t>Dritter</t>
  </si>
  <si>
    <t>Automatisch</t>
  </si>
  <si>
    <t>Team 2</t>
  </si>
  <si>
    <t>L16</t>
  </si>
  <si>
    <t>S04</t>
  </si>
  <si>
    <t>3CEFHI</t>
  </si>
  <si>
    <t>S05</t>
  </si>
  <si>
    <t>3EFGIJ</t>
  </si>
  <si>
    <t>S06</t>
  </si>
  <si>
    <t>3BEFIJ</t>
  </si>
  <si>
    <t>S07</t>
  </si>
  <si>
    <t>3ABCDF</t>
  </si>
  <si>
    <t>S08</t>
  </si>
  <si>
    <t>3AEHIJ</t>
  </si>
  <si>
    <t>S09</t>
  </si>
  <si>
    <t>3CDFGH</t>
  </si>
  <si>
    <t>S10</t>
  </si>
  <si>
    <t>3DEIJL</t>
  </si>
  <si>
    <t>S11</t>
  </si>
  <si>
    <t>3EHIJK</t>
  </si>
  <si>
    <t>S12</t>
  </si>
  <si>
    <t>S13</t>
  </si>
  <si>
    <t>S14</t>
  </si>
  <si>
    <t>S15</t>
  </si>
  <si>
    <t>S16</t>
  </si>
  <si>
    <t>L8=AV Losen UEFA-Koeffizient, Fairplay oder Münzwurf</t>
  </si>
  <si>
    <t>L16=manuelle Zuordnung der Dritten (falls Algorithmus nicht hilft)</t>
  </si>
  <si>
    <t>Spiel Nr.</t>
  </si>
  <si>
    <t>Ortszeit</t>
  </si>
  <si>
    <t>Deutsche Zeit</t>
  </si>
  <si>
    <t>Runde</t>
  </si>
  <si>
    <t>Wer1</t>
  </si>
  <si>
    <t>Wer2</t>
  </si>
  <si>
    <t>Austragungsort</t>
  </si>
  <si>
    <t>Gruppe</t>
  </si>
  <si>
    <t>Spielort (Stadt)</t>
  </si>
  <si>
    <t>Abzug von MESZ</t>
  </si>
  <si>
    <t>Zeitzone (Local)</t>
  </si>
  <si>
    <t>Vorrunde 1</t>
  </si>
  <si>
    <t>New York</t>
  </si>
  <si>
    <t>Eastern Time (ET)</t>
  </si>
  <si>
    <t>A1</t>
  </si>
  <si>
    <t>A2</t>
  </si>
  <si>
    <t>Mexico City</t>
  </si>
  <si>
    <t>Miami</t>
  </si>
  <si>
    <t>A3</t>
  </si>
  <si>
    <t>A4</t>
  </si>
  <si>
    <t>Guadalajara</t>
  </si>
  <si>
    <t>Toronto</t>
  </si>
  <si>
    <t>D1</t>
  </si>
  <si>
    <t>D2</t>
  </si>
  <si>
    <t>Los Angeles</t>
  </si>
  <si>
    <t>Boston</t>
  </si>
  <si>
    <t>Bosnien/Herzeg.</t>
  </si>
  <si>
    <t>B1</t>
  </si>
  <si>
    <t>B2</t>
  </si>
  <si>
    <t>Philadelphia</t>
  </si>
  <si>
    <t>C3</t>
  </si>
  <si>
    <t>C4</t>
  </si>
  <si>
    <t>Atlanta</t>
  </si>
  <si>
    <t>E3</t>
  </si>
  <si>
    <t>E4</t>
  </si>
  <si>
    <t>Dallas</t>
  </si>
  <si>
    <t>Central Time (CT)</t>
  </si>
  <si>
    <t>D3</t>
  </si>
  <si>
    <t>D4</t>
  </si>
  <si>
    <t>Vancouver</t>
  </si>
  <si>
    <t>Houston</t>
  </si>
  <si>
    <t>C1</t>
  </si>
  <si>
    <t>C2</t>
  </si>
  <si>
    <t>Kansas City</t>
  </si>
  <si>
    <t>B3</t>
  </si>
  <si>
    <t>B4</t>
  </si>
  <si>
    <t>San Francisco</t>
  </si>
  <si>
    <t>Monterrey</t>
  </si>
  <si>
    <t>F3</t>
  </si>
  <si>
    <t>F4</t>
  </si>
  <si>
    <t>E1</t>
  </si>
  <si>
    <t>E2</t>
  </si>
  <si>
    <t>Pacific Time (PT)</t>
  </si>
  <si>
    <t>H1</t>
  </si>
  <si>
    <t>H2</t>
  </si>
  <si>
    <t>G3</t>
  </si>
  <si>
    <t>G4</t>
  </si>
  <si>
    <t>Seattle</t>
  </si>
  <si>
    <t>H3</t>
  </si>
  <si>
    <t>H4</t>
  </si>
  <si>
    <t>G1</t>
  </si>
  <si>
    <t>G2</t>
  </si>
  <si>
    <t>I1</t>
  </si>
  <si>
    <t>I2</t>
  </si>
  <si>
    <t>I3</t>
  </si>
  <si>
    <t>I4</t>
  </si>
  <si>
    <t>L3</t>
  </si>
  <si>
    <t>J3</t>
  </si>
  <si>
    <t>J4</t>
  </si>
  <si>
    <t>J1</t>
  </si>
  <si>
    <t>J2</t>
  </si>
  <si>
    <t>K1</t>
  </si>
  <si>
    <t>K2</t>
  </si>
  <si>
    <t>K3</t>
  </si>
  <si>
    <t>K4</t>
  </si>
  <si>
    <t>L2</t>
  </si>
  <si>
    <t>Vorrunde 2</t>
  </si>
  <si>
    <t>H</t>
  </si>
  <si>
    <t>I</t>
  </si>
  <si>
    <t>Vorrunde 3</t>
  </si>
  <si>
    <t>J</t>
  </si>
  <si>
    <t>K</t>
  </si>
  <si>
    <t>L</t>
  </si>
  <si>
    <t/>
  </si>
  <si>
    <t>SF01</t>
  </si>
  <si>
    <t>SF03</t>
  </si>
  <si>
    <t>3-ABCDF</t>
  </si>
  <si>
    <t>SF04</t>
  </si>
  <si>
    <t>SF02</t>
  </si>
  <si>
    <t>SF06</t>
  </si>
  <si>
    <t>3-CDFGH</t>
  </si>
  <si>
    <t>SF05</t>
  </si>
  <si>
    <t>SF07</t>
  </si>
  <si>
    <t>3-CEFHI</t>
  </si>
  <si>
    <t>SF08</t>
  </si>
  <si>
    <t>3-EHIJK</t>
  </si>
  <si>
    <t>SF10</t>
  </si>
  <si>
    <t>3-BEFIJ</t>
  </si>
  <si>
    <t>SF09</t>
  </si>
  <si>
    <t>3-AEHIJ</t>
  </si>
  <si>
    <t>SF12</t>
  </si>
  <si>
    <t>SF11</t>
  </si>
  <si>
    <t>SF13</t>
  </si>
  <si>
    <t>3-EFGIJ</t>
  </si>
  <si>
    <t>SF15</t>
  </si>
  <si>
    <t>SF16</t>
  </si>
  <si>
    <t>3-DEIJL</t>
  </si>
  <si>
    <t>SF14</t>
  </si>
  <si>
    <t>AF01</t>
  </si>
  <si>
    <t>W74</t>
  </si>
  <si>
    <t>W77</t>
  </si>
  <si>
    <t>AF02</t>
  </si>
  <si>
    <t>W73</t>
  </si>
  <si>
    <t>W75</t>
  </si>
  <si>
    <t>AF03</t>
  </si>
  <si>
    <t>W76</t>
  </si>
  <si>
    <t>W78</t>
  </si>
  <si>
    <t>AF04</t>
  </si>
  <si>
    <t>W79</t>
  </si>
  <si>
    <t>W80</t>
  </si>
  <si>
    <t>AF05</t>
  </si>
  <si>
    <t>W83</t>
  </si>
  <si>
    <t>W84</t>
  </si>
  <si>
    <t>AF06</t>
  </si>
  <si>
    <t>W81</t>
  </si>
  <si>
    <t>W82</t>
  </si>
  <si>
    <t>AF07</t>
  </si>
  <si>
    <t>W86</t>
  </si>
  <si>
    <t>W88</t>
  </si>
  <si>
    <t>AF08</t>
  </si>
  <si>
    <t>W85</t>
  </si>
  <si>
    <t>W87</t>
  </si>
  <si>
    <t>VF01</t>
  </si>
  <si>
    <t>W89</t>
  </si>
  <si>
    <t>W90</t>
  </si>
  <si>
    <t>VF02</t>
  </si>
  <si>
    <t>W93</t>
  </si>
  <si>
    <t>W94</t>
  </si>
  <si>
    <t>VF03</t>
  </si>
  <si>
    <t>W91</t>
  </si>
  <si>
    <t>W92</t>
  </si>
  <si>
    <t>VF04</t>
  </si>
  <si>
    <t>W95</t>
  </si>
  <si>
    <t>W96</t>
  </si>
  <si>
    <t>HF01</t>
  </si>
  <si>
    <t>W97</t>
  </si>
  <si>
    <t>W98</t>
  </si>
  <si>
    <t>HF02</t>
  </si>
  <si>
    <t>W99</t>
  </si>
  <si>
    <t>W100</t>
  </si>
  <si>
    <t>Dritter Platz</t>
  </si>
  <si>
    <t>PL03</t>
  </si>
  <si>
    <t>V101</t>
  </si>
  <si>
    <t>V102</t>
  </si>
  <si>
    <t>FINALE</t>
  </si>
  <si>
    <t>W101</t>
  </si>
  <si>
    <t>W102</t>
  </si>
  <si>
    <t>Option</t>
  </si>
  <si>
    <t>Combo</t>
  </si>
  <si>
    <t>Anzahl Spiele (12 Gruppen)</t>
  </si>
  <si>
    <t>Anzahl Sechzehntelfinalisten</t>
  </si>
  <si>
    <t>In den Sechzehntelfinalen</t>
  </si>
  <si>
    <t>Pro Mannschaft richtig im SF</t>
  </si>
  <si>
    <t>Die Ergebnisse der Spiele dieses Turniers vorauszusagen, ist doch sicher nicht schwer.</t>
  </si>
  <si>
    <t>Man muß nicht viel vom Fußball verstehen (es geht auch ohne, wie man am FC Hansa sieht).</t>
  </si>
  <si>
    <t xml:space="preserve">Es reicht ein wenig Glück (Grübeln schadet nur, wie die recht erfolgreichen Voraussagen vom Zufallsgenerator zeigten). </t>
  </si>
  <si>
    <t>Oder eben auch weibliche Intuition (meine Teilnehmerinnen gewannen bisher 6 von 10 Tipspielen :-)</t>
  </si>
  <si>
    <t>Sowohl bei den Männern als auch bei den Frauen (und nun den Geistern) sind sie oft beängstigend treffsicher</t>
  </si>
  <si>
    <t>Bitte nur in der Arbeitsmappe "Dein Tip" eintragen.</t>
  </si>
  <si>
    <t>Bis zum Stichtag werde auch ich mir vorbehalten, meinen "Bernds Tip" noch geringfügig anzupassen, wenn mir so ist.</t>
  </si>
  <si>
    <t>zusammenfassen und eine neue Tabelle daraus erstellen.</t>
  </si>
  <si>
    <r>
      <t>Punkte vergeben.</t>
    </r>
    <r>
      <rPr>
        <b/>
        <sz val="10"/>
        <rFont val="Arial"/>
        <family val="2"/>
      </rPr>
      <t xml:space="preserve"> Ich werde versuchen, immer alles zeitnah zu aktualisieren und stelle es ins Internet;</t>
    </r>
  </si>
  <si>
    <t>Mindestens jedoch nach der Vorrunde und nach dem Finale gibt es einen Stand auch per E-Mail.</t>
  </si>
  <si>
    <r>
      <t>Es ist also jetzt keine unlösbare Excel-Augabe zu erledigen</t>
    </r>
    <r>
      <rPr>
        <b/>
        <sz val="10"/>
        <color indexed="12"/>
        <rFont val="Arial"/>
        <family val="2"/>
      </rPr>
      <t xml:space="preserve"> - einfach nur die Ergebnisse der Vorrunde eintragen,</t>
    </r>
  </si>
  <si>
    <t>dann den automatisch angesetzten KO-Runden folgen und die jeweiligen Sieger bestimmen.</t>
  </si>
  <si>
    <t>Die Tip-Tabelle braucht man nicht zu verbiegen, die dient lediglich der sicheren Aufbewahrung Eures Wunsches/Tips</t>
  </si>
  <si>
    <t>bei mir.</t>
  </si>
  <si>
    <t xml:space="preserve">Nobody wird immer die Maximalanzahl erreichen, </t>
  </si>
  <si>
    <t>Random war in den vergangenen Jahren gar nicht mal zufällig schlecht also gut :-))</t>
  </si>
  <si>
    <t>Aber Nobody und Random kriegen keine Preise.</t>
  </si>
  <si>
    <t>Gleiches gilt für die, die nichts eingezahlt haben. Hier bekommen dann die Nächstplazierten.</t>
  </si>
  <si>
    <t>Die Einsätze sollten natürlich bis zum Stichtag auch bezahlt sein.</t>
  </si>
  <si>
    <t>Noch ein paar Tips, aus der Erfahrung des letzten Spiels:</t>
  </si>
  <si>
    <t>Bitte alles durch tippen, Gruppen- und Final-Runden, vollständig und korrekt - gleiches Recht für alle.</t>
  </si>
  <si>
    <r>
      <t xml:space="preserve">Es gibt ja auch nach den Gruppenspielen </t>
    </r>
    <r>
      <rPr>
        <b/>
        <sz val="10"/>
        <color indexed="10"/>
        <rFont val="Arial"/>
        <family val="2"/>
      </rPr>
      <t>noch ganz viele Punkte</t>
    </r>
    <r>
      <rPr>
        <b/>
        <sz val="10"/>
        <color indexed="12"/>
        <rFont val="Arial"/>
        <family val="2"/>
      </rPr>
      <t xml:space="preserve"> - und nicht immer werde ich sonst erkennen können,</t>
    </r>
  </si>
  <si>
    <t>was Ihr bei offengelassenen Feldern gewollt hattet.</t>
  </si>
  <si>
    <r>
      <t xml:space="preserve">Normalerweise sind </t>
    </r>
    <r>
      <rPr>
        <b/>
        <sz val="10"/>
        <color indexed="10"/>
        <rFont val="Arial"/>
        <family val="2"/>
      </rPr>
      <t>die umrandeten Felder eingabefähig</t>
    </r>
    <r>
      <rPr>
        <b/>
        <sz val="10"/>
        <rFont val="Arial"/>
        <family val="2"/>
      </rPr>
      <t xml:space="preserve"> - Ihr müßt also die anderen, geschützten, nicht öffnen -</t>
    </r>
  </si>
  <si>
    <t>Formeln kaputt machen kann ja jeder.</t>
  </si>
  <si>
    <r>
      <t xml:space="preserve">d.h. hier gewinnt auf jeden Fall ein Team </t>
    </r>
    <r>
      <rPr>
        <b/>
        <sz val="10"/>
        <color indexed="12"/>
        <rFont val="Arial"/>
        <family val="2"/>
      </rPr>
      <t>(Remis verschenkt nur Punkte</t>
    </r>
    <r>
      <rPr>
        <b/>
        <sz val="10"/>
        <rFont val="Arial"/>
        <family val="2"/>
      </rPr>
      <t>). Da es im letzten Jahr trotz aller Hinweise</t>
    </r>
  </si>
  <si>
    <t>wieder Experten mit Remis bei den K.O.-Spielen gab, habe ich nun einen Hinweis in die Tiptabelle eingebaut :-(</t>
  </si>
  <si>
    <t>Zur Technik, eigentlich sollte alles bei jedem ganz einfach mit Standard Excel funktionieren, ich habe keine</t>
  </si>
  <si>
    <r>
      <t>speziellen Tricks verwendet.</t>
    </r>
    <r>
      <rPr>
        <b/>
        <sz val="10"/>
        <color indexed="12"/>
        <rFont val="Arial"/>
        <family val="2"/>
      </rPr>
      <t xml:space="preserve"> Die Frage "Speichern" am Ende ist legitim, auch wenn nichts verändert wurde -</t>
    </r>
  </si>
  <si>
    <t>das liegt an dem Zufallsspiel, welches auf jeden Tastendruck in nicht gesperrten Zellen (H1 z.B.) reagiert.</t>
  </si>
  <si>
    <r>
      <t>Und wer lieb ist, läßt bitte auch das</t>
    </r>
    <r>
      <rPr>
        <b/>
        <sz val="10"/>
        <color indexed="10"/>
        <rFont val="Arial"/>
        <family val="2"/>
      </rPr>
      <t xml:space="preserve"> Format (Excel 2003)</t>
    </r>
    <r>
      <rPr>
        <b/>
        <sz val="10"/>
        <rFont val="Arial"/>
        <family val="2"/>
      </rPr>
      <t xml:space="preserve"> so. </t>
    </r>
  </si>
  <si>
    <t>Sicher kann der Eine oder Andere mehr, aber es ist nicht notwendig</t>
  </si>
  <si>
    <r>
      <t xml:space="preserve">und </t>
    </r>
    <r>
      <rPr>
        <b/>
        <sz val="10"/>
        <color indexed="10"/>
        <rFont val="Arial"/>
        <family val="2"/>
      </rPr>
      <t>möglicherweise kann dann sonst ich</t>
    </r>
    <r>
      <rPr>
        <b/>
        <sz val="10"/>
        <rFont val="Arial"/>
        <family val="2"/>
      </rPr>
      <t xml:space="preserve"> oder jemand anderes </t>
    </r>
    <r>
      <rPr>
        <b/>
        <sz val="10"/>
        <color indexed="10"/>
        <rFont val="Arial"/>
        <family val="2"/>
      </rPr>
      <t>es nicht lesen</t>
    </r>
    <r>
      <rPr>
        <b/>
        <sz val="10"/>
        <rFont val="Arial"/>
        <family val="2"/>
      </rPr>
      <t xml:space="preserve"> (beim letzten Mal gab es so einen Fall).</t>
    </r>
  </si>
  <si>
    <t>Da ich unsere Tipspiele bisher mit Excel-Format 95 schrieb, weiß ich, das funktioniert auch noch prima.</t>
  </si>
  <si>
    <r>
      <t xml:space="preserve">In den vergangenen beiden Spielen habe ich auch </t>
    </r>
    <r>
      <rPr>
        <b/>
        <sz val="10"/>
        <color indexed="10"/>
        <rFont val="Arial"/>
        <family val="2"/>
      </rPr>
      <t>LibreOffice 4.x unter Linux und Windows</t>
    </r>
    <r>
      <rPr>
        <b/>
        <sz val="10"/>
        <rFont val="Arial"/>
        <family val="2"/>
      </rPr>
      <t xml:space="preserve"> probiert, </t>
    </r>
  </si>
  <si>
    <t>das geht anscheinend. Was ich von dem neuen Experiment Google Docs halten soll, wird sich zeigen.</t>
  </si>
  <si>
    <t>Ich verspreche aber: alles, was Ihr mir schickt, werde ich versuchen zu öffnen/konvertieren und es wird auch eine Lösung</t>
  </si>
  <si>
    <t>geben, daß Ihr alle Excel-Tabellen von mir lesen/verändern werden könnt.</t>
  </si>
  <si>
    <t>Und noch etwas: alles wurde von mir selbst nach bestem Wissen und Gewissen programmiert.</t>
  </si>
  <si>
    <t xml:space="preserve">Bei Fehlern nicht verzweifeln oder hauen - einfach Bescheid sagen. </t>
  </si>
  <si>
    <r>
      <t xml:space="preserve">Die kann ich immer abrufen, </t>
    </r>
    <r>
      <rPr>
        <b/>
        <sz val="10"/>
        <color indexed="12"/>
        <rFont val="Arial"/>
        <family val="2"/>
      </rPr>
      <t>auch wenn ich selbst zur Verwirrung vielleicht von unterwegs mal eine andere benutze.</t>
    </r>
  </si>
  <si>
    <r>
      <t xml:space="preserve">Hier noch ein paar </t>
    </r>
    <r>
      <rPr>
        <b/>
        <sz val="10"/>
        <color indexed="10"/>
        <rFont val="Arial"/>
        <family val="2"/>
      </rPr>
      <t>Hinweise für das Punktesystem</t>
    </r>
    <r>
      <rPr>
        <b/>
        <sz val="10"/>
        <rFont val="Arial"/>
        <family val="2"/>
      </rPr>
      <t xml:space="preserve"> (Erklärungen siehe Spalte B/C, später in den gemeinsamen Tips DA/DB).</t>
    </r>
  </si>
  <si>
    <r>
      <t xml:space="preserve">Die </t>
    </r>
    <r>
      <rPr>
        <b/>
        <sz val="10"/>
        <color indexed="10"/>
        <rFont val="Arial"/>
        <family val="2"/>
      </rPr>
      <t>Punkte werden automatisch berechnet</t>
    </r>
    <r>
      <rPr>
        <b/>
        <sz val="10"/>
        <rFont val="Arial"/>
        <family val="2"/>
      </rPr>
      <t xml:space="preserve">, </t>
    </r>
    <r>
      <rPr>
        <b/>
        <sz val="10"/>
        <color indexed="12"/>
        <rFont val="Arial"/>
        <family val="2"/>
      </rPr>
      <t>sobald das Ergebnis eingetragen und mit einem OK gültig gemacht wurde.</t>
    </r>
  </si>
  <si>
    <t>Ich mache das für Euch (in der Mappe "Ergebnisse" der neuen, gemeinsamen Tabelle.</t>
  </si>
  <si>
    <t>Die jeweiligen Punkte erscheinen in Spalte AX und CX Eurer Tips sowie als Summe in unserer Tiprunden-Mappe!</t>
  </si>
  <si>
    <t>Schummeln oder die Punkte selber verbiegen bringt also gar nichts.</t>
  </si>
  <si>
    <t>Wenn jemand mal nicht einverstanden ist, melde er sich bei mir per Email und wir klären das dann, wo ggf. der Fehler liegt.</t>
  </si>
  <si>
    <r>
      <t>Landet ein Team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wie von Euch vorhergesagt</t>
    </r>
    <r>
      <rPr>
        <b/>
        <sz val="10"/>
        <color indexed="10"/>
        <rFont val="Arial"/>
        <family val="2"/>
      </rPr>
      <t xml:space="preserve"> im entsprechenden Achtel-, Viertel-, Halbfinale </t>
    </r>
    <r>
      <rPr>
        <b/>
        <sz val="10"/>
        <rFont val="Arial"/>
        <family val="2"/>
      </rPr>
      <t>oder in den Endspielen,</t>
    </r>
  </si>
  <si>
    <r>
      <t xml:space="preserve">so gibt es </t>
    </r>
    <r>
      <rPr>
        <b/>
        <sz val="10"/>
        <color indexed="10"/>
        <rFont val="Arial"/>
        <family val="2"/>
      </rPr>
      <t>jeweils 1 bis 4 Punkte</t>
    </r>
    <r>
      <rPr>
        <b/>
        <sz val="10"/>
        <rFont val="Arial"/>
        <family val="2"/>
      </rPr>
      <t xml:space="preserve">, </t>
    </r>
    <r>
      <rPr>
        <b/>
        <sz val="10"/>
        <color indexed="12"/>
        <rFont val="Arial"/>
        <family val="2"/>
      </rPr>
      <t>ist es ein anderes Achtel-, Viertel oder Halbfinale, 1-2 Punkte.</t>
    </r>
  </si>
  <si>
    <r>
      <t xml:space="preserve">Die Reihenfolge und welches Finale es genau ist, spielt also keine Rolle - </t>
    </r>
    <r>
      <rPr>
        <b/>
        <sz val="10"/>
        <color indexed="10"/>
        <rFont val="Arial"/>
        <family val="2"/>
      </rPr>
      <t>das ist gut für Euch</t>
    </r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seit dem letzten Jahr.</t>
    </r>
  </si>
  <si>
    <r>
      <t xml:space="preserve">Da die Sache mit den Gruppendritten so geheimnisvoll und auch nicht unumstritten ist, </t>
    </r>
    <r>
      <rPr>
        <b/>
        <sz val="10"/>
        <color indexed="10"/>
        <rFont val="Arial"/>
        <family val="2"/>
      </rPr>
      <t>werde ich im Zweifelsfall auch</t>
    </r>
  </si>
  <si>
    <r>
      <t xml:space="preserve">Für den </t>
    </r>
    <r>
      <rPr>
        <b/>
        <sz val="10"/>
        <color indexed="10"/>
        <rFont val="Arial"/>
        <family val="2"/>
      </rPr>
      <t>Sieger der KO-Spiele</t>
    </r>
    <r>
      <rPr>
        <b/>
        <sz val="10"/>
        <rFont val="Arial"/>
        <family val="2"/>
      </rPr>
      <t xml:space="preserve"> gibt es </t>
    </r>
    <r>
      <rPr>
        <b/>
        <sz val="10"/>
        <color indexed="10"/>
        <rFont val="Arial"/>
        <family val="2"/>
      </rPr>
      <t>3 bis 7 Punkte</t>
    </r>
    <r>
      <rPr>
        <b/>
        <sz val="10"/>
        <color indexed="12"/>
        <rFont val="Arial"/>
        <family val="2"/>
      </rPr>
      <t xml:space="preserve"> (daher hier Verlängerung und ggf Elfmeter wichtig)</t>
    </r>
    <r>
      <rPr>
        <b/>
        <sz val="10"/>
        <rFont val="Arial"/>
        <family val="2"/>
      </rPr>
      <t>.</t>
    </r>
  </si>
  <si>
    <r>
      <t xml:space="preserve">Anders als in der Vorrunde ist aber die Differenz egal </t>
    </r>
    <r>
      <rPr>
        <b/>
        <sz val="10"/>
        <color indexed="12"/>
        <rFont val="Arial"/>
        <family val="2"/>
      </rPr>
      <t xml:space="preserve">(ein 2:1 ist gleichwertig einem 3:0), </t>
    </r>
  </si>
  <si>
    <r>
      <t xml:space="preserve">es zählt nur wer gewonnen hat, </t>
    </r>
    <r>
      <rPr>
        <b/>
        <sz val="10"/>
        <rFont val="Arial"/>
        <family val="2"/>
      </rPr>
      <t>das Team vorn oder hinten.</t>
    </r>
  </si>
  <si>
    <t>Das Ergebnis kann natürlich auch richtig werden, wenn Du ganz andere Mannschaften getippt hattest,</t>
  </si>
  <si>
    <t>die 3 bis 7 Punkte für den richtigen Spielausgang gibt es immer.</t>
  </si>
  <si>
    <t>Versuchsweise bewerte ich auch die Toreanzahlen.</t>
  </si>
  <si>
    <r>
      <t xml:space="preserve">Beispiel: England-Schottland </t>
    </r>
    <r>
      <rPr>
        <b/>
        <sz val="10"/>
        <color indexed="10"/>
        <rFont val="Arial"/>
        <family val="2"/>
      </rPr>
      <t>endet 2:1</t>
    </r>
    <r>
      <rPr>
        <b/>
        <sz val="10"/>
        <rFont val="Arial"/>
        <family val="2"/>
      </rPr>
      <t xml:space="preserve">.  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Bei getipptem</t>
    </r>
    <r>
      <rPr>
        <b/>
        <sz val="10"/>
        <rFont val="Arial"/>
        <family val="2"/>
      </rPr>
      <t xml:space="preserve"> 3:</t>
    </r>
    <r>
      <rPr>
        <b/>
        <sz val="10"/>
        <color indexed="10"/>
        <rFont val="Arial"/>
        <family val="2"/>
      </rPr>
      <t>1</t>
    </r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oder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2</t>
    </r>
    <r>
      <rPr>
        <b/>
        <sz val="10"/>
        <rFont val="Arial"/>
        <family val="2"/>
      </rPr>
      <t xml:space="preserve">:0 gibt es </t>
    </r>
    <r>
      <rPr>
        <b/>
        <sz val="10"/>
        <color indexed="10"/>
        <rFont val="Arial"/>
        <family val="2"/>
      </rPr>
      <t>1 Zusatzpunkt</t>
    </r>
    <r>
      <rPr>
        <b/>
        <sz val="10"/>
        <rFont val="Arial"/>
        <family val="2"/>
      </rPr>
      <t xml:space="preserve">. </t>
    </r>
  </si>
  <si>
    <r>
      <t xml:space="preserve">Jedoch werden </t>
    </r>
    <r>
      <rPr>
        <b/>
        <sz val="10"/>
        <color indexed="10"/>
        <rFont val="Arial"/>
        <family val="2"/>
      </rPr>
      <t>nicht mehr als 5 Punkte</t>
    </r>
    <r>
      <rPr>
        <b/>
        <sz val="10"/>
        <rFont val="Arial"/>
        <family val="2"/>
      </rPr>
      <t xml:space="preserve"> vergeben maximal </t>
    </r>
    <r>
      <rPr>
        <b/>
        <sz val="10"/>
        <color indexed="10"/>
        <rFont val="Arial"/>
        <family val="2"/>
      </rPr>
      <t>bei richtigem Ergebnis</t>
    </r>
    <r>
      <rPr>
        <b/>
        <sz val="10"/>
        <rFont val="Arial"/>
        <family val="2"/>
      </rPr>
      <t>)</t>
    </r>
  </si>
  <si>
    <t>Die Punkte für den Achtelfinaleinzug der Gruppendritten werden nun großzügig vergeben (egal ob die Mannschaft 1., 2. oder 3.</t>
  </si>
  <si>
    <t>wird und wie Ihr das getippt habt).</t>
  </si>
  <si>
    <t>Die Summe der Punkte wird automatisch bestimmt, auch die/der Spieler(in) mit den meisten Punkten .</t>
  </si>
  <si>
    <t>Nun freue ich mich auf Eure rege Teilnahme!</t>
  </si>
  <si>
    <t>WM2026</t>
  </si>
  <si>
    <t>Das Tipspiel zur Fußball WM 2026 in Mexico/Kanada/USA</t>
  </si>
  <si>
    <t>Ich werde dann alle bis zum Stichtag (10.06.2026 23:59) bei mir eingegangenen Tips von Euch (Excel, Email, gedruckt)</t>
  </si>
  <si>
    <t xml:space="preserve">Diese neue Tabelle kann dann die wahren Ergebnisse der WM mit Euren Tips vergleichen und es werden automatisch </t>
  </si>
  <si>
    <t>www.alfware.de/fussball/wm26.xls</t>
  </si>
  <si>
    <t>Laßt bitte die Formeln unangetastet, ich rechne sowieso zentral und die Berechnungen hier sind für eure Information nur!</t>
  </si>
  <si>
    <t>Maximal sind 1000 Punkte zu erreichen. Wer 300 und mehr schafft, darf mit mir wieder Eis essen gehen.</t>
  </si>
  <si>
    <t>Wer 500 Punkte hat, wird zur Doping-Kontrolle gebeten.</t>
  </si>
  <si>
    <r>
      <t>Die besten 5 bekommen Preise</t>
    </r>
    <r>
      <rPr>
        <b/>
        <sz val="10"/>
        <color indexed="12"/>
        <rFont val="Arial"/>
        <family val="2"/>
      </rPr>
      <t xml:space="preserve"> </t>
    </r>
    <r>
      <rPr>
        <b/>
        <sz val="10"/>
        <rFont val="Arial"/>
        <family val="2"/>
      </rPr>
      <t>(35 ,25, 20, 12 bzw. 8% der eingezahlten Beiträge, Änderungen wie immer möglich)</t>
    </r>
  </si>
  <si>
    <r>
      <t xml:space="preserve">In den Zellen ohne Umrandung braucht Ihr nichts einzutragen </t>
    </r>
    <r>
      <rPr>
        <b/>
        <sz val="10"/>
        <rFont val="Arial"/>
        <family val="2"/>
      </rPr>
      <t xml:space="preserve">(Berechnungen, </t>
    </r>
    <r>
      <rPr>
        <b/>
        <sz val="10"/>
        <color indexed="12"/>
        <rFont val="Arial"/>
        <family val="2"/>
      </rPr>
      <t>Gruppendritte usw</t>
    </r>
    <r>
      <rPr>
        <b/>
        <sz val="10"/>
        <rFont val="Arial"/>
        <family val="2"/>
      </rPr>
      <t>)</t>
    </r>
  </si>
  <si>
    <r>
      <t xml:space="preserve">Bitte nutzt für alle Korrespondenz mit mir meine Email-Adresse </t>
    </r>
    <r>
      <rPr>
        <b/>
        <sz val="12"/>
        <color indexed="10"/>
        <rFont val="Arial"/>
        <family val="2"/>
      </rPr>
      <t>wm25spiel@alfware.de</t>
    </r>
    <r>
      <rPr>
        <b/>
        <sz val="10"/>
        <color indexed="12"/>
        <rFont val="Arial"/>
        <family val="2"/>
      </rPr>
      <t xml:space="preserve"> </t>
    </r>
    <r>
      <rPr>
        <b/>
        <sz val="10"/>
        <rFont val="Arial"/>
        <family val="2"/>
      </rPr>
      <t>(extra eingerichtet...)</t>
    </r>
  </si>
  <si>
    <t>Für die Spiele ab Sechzehntellfinale bitte das Ergebnisse nach Verlängerung und ggf. Elfmeterschießen berücksichtigen,</t>
  </si>
  <si>
    <t>In der Vorrunde gibt es 7, 4 oder 2 Punkte.</t>
  </si>
  <si>
    <r>
      <t xml:space="preserve">Beispiel: Dänemark-Finnland </t>
    </r>
    <r>
      <rPr>
        <b/>
        <sz val="10"/>
        <color indexed="10"/>
        <rFont val="Arial"/>
        <family val="2"/>
      </rPr>
      <t>endet 2:1</t>
    </r>
    <r>
      <rPr>
        <b/>
        <sz val="10"/>
        <rFont val="Arial"/>
        <family val="2"/>
      </rPr>
      <t xml:space="preserve">.  </t>
    </r>
    <r>
      <rPr>
        <b/>
        <sz val="10"/>
        <color indexed="10"/>
        <rFont val="Arial"/>
        <family val="2"/>
      </rPr>
      <t xml:space="preserve"> Bei getipptem 2:1 gibt es 7 Punkte</t>
    </r>
    <r>
      <rPr>
        <b/>
        <sz val="10"/>
        <rFont val="Arial"/>
        <family val="2"/>
      </rPr>
      <t xml:space="preserve">, </t>
    </r>
    <r>
      <rPr>
        <b/>
        <sz val="10"/>
        <color indexed="12"/>
        <rFont val="Arial"/>
        <family val="2"/>
      </rPr>
      <t>bei 1:0 oder 3:2 noch 4 Punkte.</t>
    </r>
    <r>
      <rPr>
        <b/>
        <sz val="10"/>
        <rFont val="Arial"/>
        <family val="2"/>
      </rPr>
      <t xml:space="preserve"> Bei 2:0, 3:1 usw. 2 Punkte.</t>
    </r>
  </si>
  <si>
    <r>
      <t>Beispiel: Dänemark-Finnland</t>
    </r>
    <r>
      <rPr>
        <b/>
        <sz val="10"/>
        <color indexed="10"/>
        <rFont val="Arial"/>
        <family val="2"/>
      </rPr>
      <t xml:space="preserve"> endet 1:1</t>
    </r>
    <r>
      <rPr>
        <b/>
        <sz val="10"/>
        <rFont val="Arial"/>
        <family val="2"/>
      </rPr>
      <t xml:space="preserve">.   </t>
    </r>
    <r>
      <rPr>
        <b/>
        <sz val="10"/>
        <color indexed="10"/>
        <rFont val="Arial"/>
        <family val="2"/>
      </rPr>
      <t>Bei getipptem 1:1 gibt es 7 Punkte</t>
    </r>
    <r>
      <rPr>
        <b/>
        <sz val="10"/>
        <rFont val="Arial"/>
        <family val="2"/>
      </rPr>
      <t xml:space="preserve">, </t>
    </r>
    <r>
      <rPr>
        <b/>
        <sz val="10"/>
        <color indexed="12"/>
        <rFont val="Arial"/>
        <family val="2"/>
      </rPr>
      <t>bei 0:0 oder 2:2 usw. 4(!) Punkte,</t>
    </r>
    <r>
      <rPr>
        <b/>
        <sz val="10"/>
        <rFont val="Arial"/>
        <family val="2"/>
      </rPr>
      <t xml:space="preserve"> sonst nichts.</t>
    </r>
  </si>
  <si>
    <r>
      <t xml:space="preserve">Für den </t>
    </r>
    <r>
      <rPr>
        <b/>
        <sz val="10"/>
        <color indexed="10"/>
        <rFont val="Arial"/>
        <family val="2"/>
      </rPr>
      <t>Einzug ins Sechzehntelfinale</t>
    </r>
    <r>
      <rPr>
        <b/>
        <sz val="10"/>
        <rFont val="Arial"/>
        <family val="2"/>
      </rPr>
      <t xml:space="preserve"> (Platz 1 oder 2 in der Vorrunde) </t>
    </r>
    <r>
      <rPr>
        <b/>
        <sz val="10"/>
        <color indexed="10"/>
        <rFont val="Arial"/>
        <family val="2"/>
      </rPr>
      <t>gibt es 1 Punkt</t>
    </r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(wird automatisch berechnet, nichts eingeben!)</t>
    </r>
  </si>
  <si>
    <r>
      <t xml:space="preserve">Für den </t>
    </r>
    <r>
      <rPr>
        <b/>
        <sz val="10"/>
        <color indexed="10"/>
        <rFont val="Arial"/>
        <family val="2"/>
      </rPr>
      <t>Einzug insSechzehntelfinale</t>
    </r>
    <r>
      <rPr>
        <b/>
        <sz val="10"/>
        <rFont val="Arial"/>
        <family val="2"/>
      </rPr>
      <t xml:space="preserve"> (die 4 besten Platz 3 in der Vorrunde) </t>
    </r>
    <r>
      <rPr>
        <b/>
        <sz val="10"/>
        <color indexed="10"/>
        <rFont val="Arial"/>
        <family val="2"/>
      </rPr>
      <t>gibt es auch 1 Punkt</t>
    </r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(wird automatisch berechnet!)</t>
    </r>
  </si>
  <si>
    <r>
      <t xml:space="preserve">Das richtige </t>
    </r>
    <r>
      <rPr>
        <b/>
        <sz val="10"/>
        <color indexed="10"/>
        <rFont val="Arial"/>
        <family val="2"/>
      </rPr>
      <t xml:space="preserve">Weltmeisterteam </t>
    </r>
    <r>
      <rPr>
        <b/>
        <sz val="10"/>
        <rFont val="Arial"/>
        <family val="2"/>
      </rPr>
      <t xml:space="preserve">bringt noch einmal </t>
    </r>
    <r>
      <rPr>
        <b/>
        <sz val="10"/>
        <color indexed="10"/>
        <rFont val="Arial"/>
        <family val="2"/>
      </rPr>
      <t>24 Punkte</t>
    </r>
    <r>
      <rPr>
        <b/>
        <sz val="10"/>
        <rFont val="Arial"/>
        <family val="2"/>
      </rPr>
      <t>.</t>
    </r>
  </si>
  <si>
    <t>DerTagessieg (meiste Punkte an einem einzelnen Tag) bringt 10 Extrapunkte.</t>
  </si>
  <si>
    <r>
      <t>großzügig Trostpunkte vergeben</t>
    </r>
    <r>
      <rPr>
        <b/>
        <sz val="10"/>
        <color indexed="12"/>
        <rFont val="Arial"/>
        <family val="2"/>
      </rPr>
      <t>, wenn ich oder jemand von Euch Opfer der FIFA-Mathematik zu werden droht</t>
    </r>
    <r>
      <rPr>
        <b/>
        <sz val="10"/>
        <color indexed="1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</si>
</sst>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Verdana"/>
      <family val="2"/>
    </font>
    <font>
      <b/>
      <sz val="10"/>
      <color indexed="10"/>
      <name val="Verdana"/>
      <family val="2"/>
    </font>
    <font>
      <b/>
      <sz val="10"/>
      <color indexed="48"/>
      <name val="Verdana"/>
      <family val="2"/>
    </font>
    <font>
      <b/>
      <sz val="10"/>
      <color indexed="48"/>
      <name val="Arial"/>
      <family val="2"/>
    </font>
    <font>
      <b/>
      <sz val="12"/>
      <color indexed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Unicode MS"/>
    </font>
    <font>
      <u/>
      <sz val="11"/>
      <color theme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left"/>
    </xf>
    <xf numFmtId="22" fontId="0" fillId="0" borderId="0" xfId="0" applyNumberFormat="1" applyAlignment="1" applyProtection="1">
      <alignment horizontal="left"/>
    </xf>
    <xf numFmtId="1" fontId="0" fillId="0" borderId="0" xfId="0" applyNumberFormat="1" applyAlignment="1" applyProtection="1">
      <alignment horizontal="left"/>
    </xf>
    <xf numFmtId="22" fontId="0" fillId="0" borderId="0" xfId="0" quotePrefix="1" applyNumberFormat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/>
    <xf numFmtId="0" fontId="2" fillId="0" borderId="0" xfId="0" applyFont="1" applyProtection="1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2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0" fontId="2" fillId="0" borderId="0" xfId="0" applyFont="1" applyFill="1" applyProtection="1">
      <protection locked="0"/>
    </xf>
    <xf numFmtId="1" fontId="0" fillId="0" borderId="0" xfId="0" applyNumberFormat="1" applyProtection="1"/>
    <xf numFmtId="0" fontId="2" fillId="4" borderId="0" xfId="0" applyFont="1" applyFill="1" applyAlignment="1" applyProtection="1">
      <alignment horizontal="left"/>
    </xf>
    <xf numFmtId="0" fontId="2" fillId="5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Protection="1"/>
    <xf numFmtId="0" fontId="2" fillId="6" borderId="0" xfId="0" applyFont="1" applyFill="1" applyAlignment="1" applyProtection="1">
      <alignment horizontal="center"/>
    </xf>
    <xf numFmtId="0" fontId="2" fillId="6" borderId="0" xfId="0" applyFont="1" applyFill="1" applyAlignment="1" applyProtection="1">
      <alignment horizontal="left"/>
    </xf>
    <xf numFmtId="0" fontId="2" fillId="7" borderId="0" xfId="0" applyFont="1" applyFill="1" applyAlignment="1" applyProtection="1">
      <alignment horizontal="left"/>
    </xf>
    <xf numFmtId="0" fontId="2" fillId="8" borderId="0" xfId="0" applyFont="1" applyFill="1" applyAlignment="1" applyProtection="1">
      <alignment horizontal="left"/>
    </xf>
    <xf numFmtId="0" fontId="2" fillId="0" borderId="0" xfId="0" applyFont="1" applyAlignment="1" applyProtection="1"/>
    <xf numFmtId="0" fontId="2" fillId="5" borderId="0" xfId="0" applyFont="1" applyFill="1" applyAlignment="1" applyProtection="1"/>
    <xf numFmtId="0" fontId="2" fillId="6" borderId="0" xfId="0" applyFont="1" applyFill="1" applyAlignment="1" applyProtection="1"/>
    <xf numFmtId="0" fontId="2" fillId="4" borderId="0" xfId="0" applyFont="1" applyFill="1" applyAlignment="1" applyProtection="1"/>
    <xf numFmtId="0" fontId="3" fillId="0" borderId="0" xfId="0" applyFont="1" applyFill="1" applyAlignment="1" applyProtection="1">
      <alignment horizontal="left"/>
    </xf>
    <xf numFmtId="0" fontId="2" fillId="9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6" fillId="9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5" fillId="9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2" fillId="0" borderId="0" xfId="0" applyFont="1" applyFill="1" applyAlignment="1" applyProtection="1">
      <alignment horizontal="left"/>
    </xf>
    <xf numFmtId="0" fontId="3" fillId="0" borderId="0" xfId="0" applyFont="1" applyFill="1" applyProtection="1"/>
    <xf numFmtId="0" fontId="2" fillId="0" borderId="0" xfId="0" applyFont="1" applyFill="1" applyProtection="1"/>
    <xf numFmtId="0" fontId="0" fillId="0" borderId="3" xfId="0" applyFill="1" applyBorder="1" applyProtection="1"/>
    <xf numFmtId="0" fontId="0" fillId="0" borderId="3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2" fillId="0" borderId="1" xfId="0" applyFont="1" applyFill="1" applyBorder="1" applyProtection="1">
      <protection locked="0"/>
    </xf>
    <xf numFmtId="1" fontId="0" fillId="0" borderId="0" xfId="0" applyNumberFormat="1" applyFill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9" fillId="9" borderId="0" xfId="0" applyFont="1" applyFill="1" applyAlignment="1" applyProtection="1">
      <alignment horizontal="left"/>
    </xf>
    <xf numFmtId="0" fontId="9" fillId="2" borderId="0" xfId="0" applyFont="1" applyFill="1" applyAlignment="1" applyProtection="1">
      <alignment horizontal="left"/>
    </xf>
    <xf numFmtId="0" fontId="2" fillId="10" borderId="0" xfId="0" applyFont="1" applyFill="1" applyAlignment="1" applyProtection="1">
      <alignment horizontal="center"/>
    </xf>
    <xf numFmtId="0" fontId="2" fillId="10" borderId="0" xfId="0" applyFont="1" applyFill="1" applyAlignment="1" applyProtection="1"/>
    <xf numFmtId="0" fontId="2" fillId="8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0" fillId="0" borderId="4" xfId="0" applyBorder="1" applyProtection="1"/>
    <xf numFmtId="0" fontId="0" fillId="0" borderId="0" xfId="0" applyAlignment="1">
      <alignment horizontal="center"/>
    </xf>
    <xf numFmtId="0" fontId="2" fillId="0" borderId="3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Alignment="1" applyProtection="1"/>
    <xf numFmtId="0" fontId="11" fillId="0" borderId="0" xfId="0" applyFont="1" applyFill="1" applyAlignment="1" applyProtection="1"/>
    <xf numFmtId="1" fontId="11" fillId="0" borderId="0" xfId="0" applyNumberFormat="1" applyFont="1" applyFill="1" applyAlignment="1" applyProtection="1"/>
    <xf numFmtId="0" fontId="12" fillId="0" borderId="0" xfId="0" applyFont="1" applyFill="1" applyAlignment="1" applyProtection="1"/>
    <xf numFmtId="1" fontId="12" fillId="0" borderId="0" xfId="0" applyNumberFormat="1" applyFont="1" applyFill="1" applyAlignment="1" applyProtection="1"/>
    <xf numFmtId="0" fontId="11" fillId="0" borderId="0" xfId="0" quotePrefix="1" applyFont="1" applyFill="1" applyAlignment="1" applyProtection="1"/>
    <xf numFmtId="0" fontId="13" fillId="0" borderId="0" xfId="0" applyFont="1" applyFill="1" applyAlignment="1" applyProtection="1"/>
    <xf numFmtId="1" fontId="13" fillId="0" borderId="0" xfId="0" applyNumberFormat="1" applyFont="1" applyFill="1" applyAlignment="1" applyProtection="1"/>
    <xf numFmtId="0" fontId="12" fillId="0" borderId="0" xfId="0" quotePrefix="1" applyFont="1" applyFill="1" applyAlignment="1" applyProtection="1"/>
    <xf numFmtId="0" fontId="11" fillId="0" borderId="0" xfId="0" applyFont="1" applyFill="1" applyBorder="1" applyAlignment="1" applyProtection="1"/>
    <xf numFmtId="1" fontId="14" fillId="0" borderId="0" xfId="0" applyNumberFormat="1" applyFont="1" applyFill="1" applyAlignment="1" applyProtection="1"/>
    <xf numFmtId="0" fontId="2" fillId="0" borderId="4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  <protection locked="0"/>
    </xf>
    <xf numFmtId="1" fontId="0" fillId="0" borderId="0" xfId="0" applyNumberFormat="1" applyFill="1" applyProtection="1"/>
    <xf numFmtId="0" fontId="0" fillId="11" borderId="0" xfId="0" applyFill="1" applyAlignment="1" applyProtection="1"/>
    <xf numFmtId="1" fontId="2" fillId="0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/>
    <xf numFmtId="0" fontId="3" fillId="0" borderId="5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1" fontId="12" fillId="0" borderId="0" xfId="0" applyNumberFormat="1" applyFont="1" applyAlignment="1" applyProtection="1"/>
    <xf numFmtId="1" fontId="11" fillId="0" borderId="0" xfId="0" applyNumberFormat="1" applyFont="1" applyAlignment="1" applyProtection="1"/>
    <xf numFmtId="1" fontId="13" fillId="0" borderId="0" xfId="0" applyNumberFormat="1" applyFont="1" applyAlignment="1" applyProtection="1"/>
    <xf numFmtId="0" fontId="2" fillId="0" borderId="0" xfId="0" applyFont="1" applyFill="1" applyAlignment="1">
      <alignment horizontal="center"/>
    </xf>
    <xf numFmtId="0" fontId="2" fillId="0" borderId="5" xfId="0" applyFont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</xf>
    <xf numFmtId="0" fontId="0" fillId="0" borderId="0" xfId="0" applyFill="1"/>
    <xf numFmtId="0" fontId="0" fillId="0" borderId="3" xfId="0" applyBorder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 applyProtection="1"/>
    <xf numFmtId="0" fontId="16" fillId="0" borderId="0" xfId="0" applyFont="1" applyFill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6" fillId="0" borderId="0" xfId="0" applyFont="1" applyFill="1" applyProtection="1"/>
    <xf numFmtId="0" fontId="16" fillId="0" borderId="0" xfId="0" applyFont="1" applyProtection="1"/>
    <xf numFmtId="0" fontId="2" fillId="13" borderId="0" xfId="0" applyFont="1" applyFill="1" applyAlignment="1" applyProtection="1">
      <alignment horizontal="center"/>
    </xf>
    <xf numFmtId="0" fontId="2" fillId="13" borderId="0" xfId="0" applyFont="1" applyFill="1" applyAlignment="1" applyProtection="1">
      <alignment horizontal="left"/>
    </xf>
    <xf numFmtId="0" fontId="2" fillId="13" borderId="0" xfId="0" applyFont="1" applyFill="1" applyAlignment="1" applyProtection="1"/>
    <xf numFmtId="0" fontId="2" fillId="14" borderId="0" xfId="0" applyFont="1" applyFill="1" applyAlignment="1" applyProtection="1">
      <alignment horizontal="center"/>
    </xf>
    <xf numFmtId="0" fontId="2" fillId="14" borderId="0" xfId="0" applyFont="1" applyFill="1" applyAlignment="1" applyProtection="1">
      <alignment horizontal="left"/>
    </xf>
    <xf numFmtId="0" fontId="2" fillId="12" borderId="0" xfId="0" applyFont="1" applyFill="1" applyAlignment="1" applyProtection="1">
      <alignment horizontal="center"/>
    </xf>
    <xf numFmtId="0" fontId="2" fillId="12" borderId="0" xfId="0" applyFont="1" applyFill="1" applyAlignment="1" applyProtection="1"/>
    <xf numFmtId="0" fontId="2" fillId="14" borderId="0" xfId="0" applyFont="1" applyFill="1" applyAlignment="1" applyProtection="1"/>
    <xf numFmtId="0" fontId="2" fillId="15" borderId="0" xfId="0" applyFont="1" applyFill="1" applyAlignment="1" applyProtection="1">
      <alignment horizontal="center"/>
    </xf>
    <xf numFmtId="0" fontId="2" fillId="15" borderId="0" xfId="0" applyFont="1" applyFill="1" applyAlignment="1" applyProtection="1">
      <alignment horizontal="left"/>
    </xf>
    <xf numFmtId="0" fontId="2" fillId="16" borderId="0" xfId="0" applyFont="1" applyFill="1" applyAlignment="1" applyProtection="1">
      <alignment horizontal="center"/>
    </xf>
    <xf numFmtId="0" fontId="2" fillId="16" borderId="0" xfId="0" applyFont="1" applyFill="1" applyAlignment="1" applyProtection="1"/>
    <xf numFmtId="0" fontId="2" fillId="15" borderId="0" xfId="0" applyFont="1" applyFill="1" applyAlignment="1" applyProtection="1"/>
    <xf numFmtId="0" fontId="2" fillId="17" borderId="0" xfId="0" applyFont="1" applyFill="1" applyAlignment="1" applyProtection="1">
      <alignment horizontal="center"/>
    </xf>
    <xf numFmtId="0" fontId="2" fillId="17" borderId="0" xfId="0" applyFont="1" applyFill="1" applyAlignment="1" applyProtection="1">
      <alignment horizontal="left"/>
    </xf>
    <xf numFmtId="0" fontId="2" fillId="18" borderId="0" xfId="0" applyFont="1" applyFill="1" applyAlignment="1" applyProtection="1">
      <alignment horizontal="center"/>
    </xf>
    <xf numFmtId="0" fontId="2" fillId="18" borderId="0" xfId="0" applyFont="1" applyFill="1" applyAlignment="1" applyProtection="1"/>
    <xf numFmtId="0" fontId="2" fillId="17" borderId="0" xfId="0" applyFont="1" applyFill="1" applyAlignment="1" applyProtection="1"/>
    <xf numFmtId="0" fontId="2" fillId="3" borderId="0" xfId="0" applyFont="1" applyFill="1" applyAlignment="1" applyProtection="1">
      <alignment horizontal="center"/>
    </xf>
    <xf numFmtId="0" fontId="10" fillId="16" borderId="0" xfId="0" applyFont="1" applyFill="1" applyAlignment="1" applyProtection="1">
      <alignment horizontal="left"/>
    </xf>
    <xf numFmtId="0" fontId="0" fillId="14" borderId="0" xfId="0" applyFill="1" applyAlignment="1" applyProtection="1">
      <alignment horizontal="center"/>
    </xf>
    <xf numFmtId="0" fontId="3" fillId="16" borderId="0" xfId="0" applyFont="1" applyFill="1" applyAlignment="1" applyProtection="1">
      <alignment horizontal="left"/>
    </xf>
    <xf numFmtId="0" fontId="2" fillId="19" borderId="0" xfId="0" applyFont="1" applyFill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3" fillId="14" borderId="0" xfId="0" applyFont="1" applyFill="1" applyAlignment="1" applyProtection="1">
      <alignment horizontal="center"/>
      <protection locked="0"/>
    </xf>
    <xf numFmtId="0" fontId="0" fillId="20" borderId="0" xfId="0" applyFill="1" applyAlignment="1" applyProtection="1">
      <alignment horizontal="center"/>
    </xf>
    <xf numFmtId="0" fontId="2" fillId="21" borderId="0" xfId="0" applyFont="1" applyFill="1" applyAlignment="1" applyProtection="1">
      <alignment horizontal="center"/>
    </xf>
    <xf numFmtId="0" fontId="2" fillId="22" borderId="0" xfId="0" applyFont="1" applyFill="1" applyAlignment="1" applyProtection="1">
      <alignment horizontal="center"/>
    </xf>
    <xf numFmtId="0" fontId="7" fillId="16" borderId="0" xfId="0" applyFont="1" applyFill="1" applyAlignment="1" applyProtection="1">
      <alignment horizontal="left"/>
    </xf>
    <xf numFmtId="0" fontId="3" fillId="14" borderId="0" xfId="0" applyFont="1" applyFill="1" applyAlignment="1" applyProtection="1">
      <alignment horizontal="center"/>
    </xf>
    <xf numFmtId="0" fontId="2" fillId="22" borderId="0" xfId="0" applyFont="1" applyFill="1" applyProtection="1"/>
    <xf numFmtId="0" fontId="8" fillId="16" borderId="0" xfId="0" applyFont="1" applyFill="1" applyAlignment="1" applyProtection="1">
      <alignment horizontal="left"/>
    </xf>
    <xf numFmtId="22" fontId="3" fillId="0" borderId="0" xfId="0" applyNumberFormat="1" applyFont="1" applyFill="1" applyAlignment="1" applyProtection="1"/>
    <xf numFmtId="0" fontId="3" fillId="0" borderId="0" xfId="0" applyFont="1" applyAlignment="1">
      <alignment horizontal="center"/>
    </xf>
    <xf numFmtId="0" fontId="5" fillId="0" borderId="0" xfId="0" applyFont="1" applyFill="1" applyAlignment="1" applyProtection="1">
      <alignment horizontal="left"/>
    </xf>
    <xf numFmtId="0" fontId="9" fillId="16" borderId="0" xfId="0" applyFont="1" applyFill="1" applyAlignment="1" applyProtection="1">
      <alignment horizontal="left"/>
    </xf>
    <xf numFmtId="0" fontId="10" fillId="20" borderId="0" xfId="0" applyFont="1" applyFill="1" applyAlignment="1" applyProtection="1">
      <alignment horizontal="left"/>
    </xf>
    <xf numFmtId="0" fontId="2" fillId="16" borderId="0" xfId="0" applyFont="1" applyFill="1" applyAlignment="1" applyProtection="1">
      <alignment horizontal="left"/>
    </xf>
    <xf numFmtId="0" fontId="6" fillId="16" borderId="0" xfId="0" applyFont="1" applyFill="1" applyAlignment="1" applyProtection="1">
      <alignment horizontal="left"/>
    </xf>
    <xf numFmtId="0" fontId="3" fillId="20" borderId="0" xfId="0" applyFont="1" applyFill="1" applyAlignment="1" applyProtection="1">
      <alignment horizontal="left"/>
    </xf>
    <xf numFmtId="0" fontId="5" fillId="16" borderId="0" xfId="0" applyFont="1" applyFill="1" applyAlignment="1" applyProtection="1">
      <alignment horizontal="left"/>
    </xf>
    <xf numFmtId="0" fontId="7" fillId="20" borderId="0" xfId="0" applyFont="1" applyFill="1" applyAlignment="1" applyProtection="1">
      <alignment horizontal="left"/>
    </xf>
    <xf numFmtId="0" fontId="8" fillId="20" borderId="0" xfId="0" applyFont="1" applyFill="1" applyAlignment="1" applyProtection="1">
      <alignment horizontal="left"/>
    </xf>
    <xf numFmtId="0" fontId="17" fillId="0" borderId="0" xfId="0" applyFont="1" applyAlignment="1">
      <alignment horizontal="left" vertical="center" wrapText="1"/>
    </xf>
    <xf numFmtId="14" fontId="0" fillId="0" borderId="0" xfId="0" applyNumberFormat="1"/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2" fontId="0" fillId="0" borderId="0" xfId="0" applyNumberFormat="1"/>
    <xf numFmtId="0" fontId="20" fillId="0" borderId="0" xfId="0" applyFont="1" applyAlignment="1">
      <alignment horizontal="center" vertical="center"/>
    </xf>
    <xf numFmtId="1" fontId="11" fillId="22" borderId="0" xfId="0" applyNumberFormat="1" applyFont="1" applyFill="1" applyAlignment="1" applyProtection="1"/>
    <xf numFmtId="1" fontId="13" fillId="22" borderId="0" xfId="0" applyNumberFormat="1" applyFont="1" applyFill="1" applyAlignment="1" applyProtection="1"/>
    <xf numFmtId="1" fontId="12" fillId="22" borderId="0" xfId="0" applyNumberFormat="1" applyFont="1" applyFill="1" applyAlignment="1" applyProtection="1"/>
    <xf numFmtId="0" fontId="9" fillId="0" borderId="0" xfId="0" applyFont="1"/>
    <xf numFmtId="0" fontId="5" fillId="0" borderId="0" xfId="0" applyFont="1"/>
    <xf numFmtId="0" fontId="21" fillId="0" borderId="0" xfId="2" applyFont="1"/>
    <xf numFmtId="0" fontId="5" fillId="0" borderId="0" xfId="0" applyFont="1" applyProtection="1"/>
    <xf numFmtId="0" fontId="2" fillId="0" borderId="0" xfId="0" applyFont="1" applyFill="1"/>
    <xf numFmtId="0" fontId="11" fillId="0" borderId="0" xfId="0" applyFont="1" applyFill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2" fontId="2" fillId="0" borderId="0" xfId="0" applyNumberFormat="1" applyFont="1" applyProtection="1"/>
    <xf numFmtId="0" fontId="2" fillId="0" borderId="0" xfId="0" applyFont="1" applyFill="1" applyAlignment="1" applyProtection="1"/>
    <xf numFmtId="1" fontId="2" fillId="0" borderId="0" xfId="0" applyNumberFormat="1" applyFont="1" applyProtection="1"/>
    <xf numFmtId="10" fontId="2" fillId="0" borderId="0" xfId="3" applyNumberFormat="1" applyFont="1" applyProtection="1"/>
  </cellXfs>
  <cellStyles count="4">
    <cellStyle name="Hyperlink" xfId="1" xr:uid="{00000000-0005-0000-0000-000000000000}"/>
    <cellStyle name="Link" xfId="2" builtinId="8"/>
    <cellStyle name="Prozent" xfId="3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fware.de/fussball/em20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0"/>
  <sheetViews>
    <sheetView tabSelected="1" topLeftCell="A78" workbookViewId="0">
      <selection activeCell="A95" sqref="A95"/>
    </sheetView>
  </sheetViews>
  <sheetFormatPr baseColWidth="10" defaultRowHeight="12.75"/>
  <cols>
    <col min="1" max="1" width="122.140625" style="96" customWidth="1"/>
    <col min="2" max="2" width="36.7109375" style="2" bestFit="1" customWidth="1"/>
    <col min="3" max="3" width="9.140625" style="2" customWidth="1"/>
    <col min="4" max="4" width="11.42578125" style="10"/>
    <col min="5" max="5" width="27" customWidth="1"/>
  </cols>
  <sheetData>
    <row r="1" spans="1:4">
      <c r="A1" s="166" t="s">
        <v>439</v>
      </c>
      <c r="B1" s="77" t="s">
        <v>86</v>
      </c>
      <c r="C1" s="78"/>
      <c r="D1"/>
    </row>
    <row r="2" spans="1:4">
      <c r="B2" s="171"/>
      <c r="C2" s="172" t="s">
        <v>438</v>
      </c>
      <c r="D2"/>
    </row>
    <row r="3" spans="1:4">
      <c r="A3" s="96" t="s">
        <v>375</v>
      </c>
      <c r="B3" s="79" t="s">
        <v>71</v>
      </c>
      <c r="C3" s="80">
        <f>C7*C4</f>
        <v>504</v>
      </c>
      <c r="D3"/>
    </row>
    <row r="4" spans="1:4">
      <c r="A4" s="167" t="s">
        <v>376</v>
      </c>
      <c r="B4" s="81" t="s">
        <v>76</v>
      </c>
      <c r="C4" s="163">
        <v>7</v>
      </c>
      <c r="D4"/>
    </row>
    <row r="5" spans="1:4">
      <c r="A5" s="96" t="s">
        <v>377</v>
      </c>
      <c r="B5" s="81" t="s">
        <v>77</v>
      </c>
      <c r="C5" s="163">
        <v>4</v>
      </c>
      <c r="D5"/>
    </row>
    <row r="6" spans="1:4">
      <c r="A6" s="167" t="s">
        <v>378</v>
      </c>
      <c r="B6" s="81" t="s">
        <v>78</v>
      </c>
      <c r="C6" s="163">
        <v>2</v>
      </c>
      <c r="D6"/>
    </row>
    <row r="7" spans="1:4">
      <c r="A7" s="167" t="s">
        <v>379</v>
      </c>
      <c r="B7" s="82" t="s">
        <v>371</v>
      </c>
      <c r="C7" s="83">
        <v>72</v>
      </c>
      <c r="D7"/>
    </row>
    <row r="8" spans="1:4">
      <c r="B8" s="77"/>
      <c r="C8" s="78"/>
      <c r="D8"/>
    </row>
    <row r="9" spans="1:4">
      <c r="A9" s="166" t="s">
        <v>380</v>
      </c>
      <c r="B9" s="79" t="s">
        <v>79</v>
      </c>
      <c r="C9" s="80">
        <f>C12*C11</f>
        <v>64</v>
      </c>
      <c r="D9"/>
    </row>
    <row r="10" spans="1:4">
      <c r="A10" s="96" t="s">
        <v>381</v>
      </c>
      <c r="B10" s="77"/>
      <c r="C10" s="78"/>
      <c r="D10"/>
    </row>
    <row r="11" spans="1:4">
      <c r="B11" s="77" t="s">
        <v>108</v>
      </c>
      <c r="C11" s="163">
        <v>2</v>
      </c>
      <c r="D11"/>
    </row>
    <row r="12" spans="1:4">
      <c r="A12" s="167" t="s">
        <v>440</v>
      </c>
      <c r="B12" s="82" t="s">
        <v>372</v>
      </c>
      <c r="C12" s="100">
        <v>32</v>
      </c>
      <c r="D12"/>
    </row>
    <row r="13" spans="1:4">
      <c r="A13" s="167" t="s">
        <v>382</v>
      </c>
      <c r="B13" s="82"/>
      <c r="C13" s="78"/>
      <c r="D13"/>
    </row>
    <row r="14" spans="1:4">
      <c r="B14" s="84" t="s">
        <v>373</v>
      </c>
      <c r="C14" s="80">
        <f>C17*(C16+2*C15)</f>
        <v>144</v>
      </c>
      <c r="D14"/>
    </row>
    <row r="15" spans="1:4">
      <c r="A15" s="167" t="s">
        <v>441</v>
      </c>
      <c r="B15" s="81" t="s">
        <v>374</v>
      </c>
      <c r="C15" s="163">
        <v>1</v>
      </c>
      <c r="D15"/>
    </row>
    <row r="16" spans="1:4">
      <c r="A16" s="167" t="s">
        <v>383</v>
      </c>
      <c r="B16" s="85" t="s">
        <v>81</v>
      </c>
      <c r="C16" s="163">
        <v>7</v>
      </c>
      <c r="D16"/>
    </row>
    <row r="17" spans="1:7">
      <c r="A17" s="167"/>
      <c r="B17" s="82" t="s">
        <v>74</v>
      </c>
      <c r="C17" s="83">
        <v>16</v>
      </c>
      <c r="D17"/>
    </row>
    <row r="18" spans="1:7" ht="14.25">
      <c r="A18" s="168" t="s">
        <v>442</v>
      </c>
      <c r="B18" s="77"/>
      <c r="C18" s="78"/>
      <c r="D18"/>
    </row>
    <row r="19" spans="1:7" ht="14.25">
      <c r="A19" s="168"/>
      <c r="B19" s="84" t="s">
        <v>80</v>
      </c>
      <c r="C19" s="80">
        <f>C23*(C22+2*C21)</f>
        <v>88</v>
      </c>
      <c r="D19"/>
    </row>
    <row r="20" spans="1:7">
      <c r="A20" s="96" t="s">
        <v>384</v>
      </c>
      <c r="D20"/>
    </row>
    <row r="21" spans="1:7">
      <c r="B21" s="81" t="s">
        <v>87</v>
      </c>
      <c r="C21" s="78">
        <v>2</v>
      </c>
      <c r="D21"/>
    </row>
    <row r="22" spans="1:7">
      <c r="A22" s="166" t="s">
        <v>385</v>
      </c>
      <c r="B22" s="85" t="s">
        <v>81</v>
      </c>
      <c r="C22" s="163">
        <v>7</v>
      </c>
      <c r="D22"/>
    </row>
    <row r="23" spans="1:7">
      <c r="A23" s="167" t="s">
        <v>386</v>
      </c>
      <c r="B23" s="82" t="s">
        <v>74</v>
      </c>
      <c r="C23" s="83">
        <v>8</v>
      </c>
      <c r="D23"/>
    </row>
    <row r="24" spans="1:7">
      <c r="A24" s="166" t="s">
        <v>447</v>
      </c>
      <c r="D24"/>
    </row>
    <row r="25" spans="1:7">
      <c r="A25" s="96" t="s">
        <v>443</v>
      </c>
      <c r="B25" s="84" t="s">
        <v>73</v>
      </c>
      <c r="C25" s="80">
        <f>C29*(C28+2*C26)</f>
        <v>52</v>
      </c>
      <c r="D25"/>
    </row>
    <row r="26" spans="1:7">
      <c r="A26" s="96" t="s">
        <v>387</v>
      </c>
      <c r="B26" s="81" t="s">
        <v>88</v>
      </c>
      <c r="C26" s="78">
        <v>3</v>
      </c>
      <c r="D26"/>
    </row>
    <row r="27" spans="1:7">
      <c r="A27" s="96" t="s">
        <v>388</v>
      </c>
      <c r="B27" s="81" t="s">
        <v>84</v>
      </c>
      <c r="C27" s="78">
        <v>1</v>
      </c>
      <c r="D27"/>
    </row>
    <row r="28" spans="1:7">
      <c r="B28" s="85" t="s">
        <v>81</v>
      </c>
      <c r="C28" s="163">
        <v>7</v>
      </c>
      <c r="D28"/>
    </row>
    <row r="29" spans="1:7">
      <c r="A29" s="166" t="s">
        <v>444</v>
      </c>
      <c r="B29" s="82" t="s">
        <v>74</v>
      </c>
      <c r="C29" s="83">
        <v>4</v>
      </c>
      <c r="D29"/>
    </row>
    <row r="30" spans="1:7">
      <c r="A30" s="167" t="s">
        <v>445</v>
      </c>
      <c r="B30" s="77"/>
      <c r="C30" s="78"/>
      <c r="D30"/>
    </row>
    <row r="31" spans="1:7">
      <c r="A31" s="166" t="s">
        <v>446</v>
      </c>
      <c r="D31"/>
    </row>
    <row r="32" spans="1:7">
      <c r="A32" s="96" t="s">
        <v>389</v>
      </c>
      <c r="B32" s="84" t="s">
        <v>75</v>
      </c>
      <c r="C32" s="80">
        <f>C36*(C35+2*C33)</f>
        <v>30</v>
      </c>
      <c r="D32"/>
      <c r="G32" s="106"/>
    </row>
    <row r="33" spans="1:4">
      <c r="A33" s="96" t="s">
        <v>390</v>
      </c>
      <c r="B33" s="81" t="s">
        <v>89</v>
      </c>
      <c r="C33" s="78">
        <v>4</v>
      </c>
      <c r="D33"/>
    </row>
    <row r="34" spans="1:4">
      <c r="A34" s="167" t="s">
        <v>391</v>
      </c>
      <c r="B34" s="81" t="s">
        <v>85</v>
      </c>
      <c r="C34" s="78">
        <v>2</v>
      </c>
      <c r="D34"/>
    </row>
    <row r="35" spans="1:4">
      <c r="A35" s="167" t="s">
        <v>392</v>
      </c>
      <c r="B35" s="85" t="s">
        <v>81</v>
      </c>
      <c r="C35" s="163">
        <v>7</v>
      </c>
      <c r="D35"/>
    </row>
    <row r="36" spans="1:4">
      <c r="A36" s="166" t="s">
        <v>393</v>
      </c>
      <c r="B36" s="82" t="s">
        <v>74</v>
      </c>
      <c r="C36" s="83">
        <v>2</v>
      </c>
      <c r="D36"/>
    </row>
    <row r="37" spans="1:4">
      <c r="D37"/>
    </row>
    <row r="38" spans="1:4">
      <c r="A38" s="96" t="s">
        <v>394</v>
      </c>
      <c r="B38" s="79" t="s">
        <v>82</v>
      </c>
      <c r="C38" s="80">
        <f>C41*(C40+2*C39)</f>
        <v>30</v>
      </c>
      <c r="D38"/>
    </row>
    <row r="39" spans="1:4">
      <c r="A39" s="166" t="s">
        <v>395</v>
      </c>
      <c r="B39" s="81" t="s">
        <v>90</v>
      </c>
      <c r="C39" s="78">
        <v>4</v>
      </c>
      <c r="D39"/>
    </row>
    <row r="40" spans="1:4">
      <c r="A40" s="167" t="s">
        <v>396</v>
      </c>
      <c r="B40" s="85" t="s">
        <v>81</v>
      </c>
      <c r="C40" s="164">
        <v>7</v>
      </c>
      <c r="D40"/>
    </row>
    <row r="41" spans="1:4">
      <c r="A41" s="167" t="s">
        <v>397</v>
      </c>
      <c r="B41" s="82" t="s">
        <v>74</v>
      </c>
      <c r="C41" s="83">
        <v>2</v>
      </c>
      <c r="D41"/>
    </row>
    <row r="42" spans="1:4">
      <c r="A42" s="96" t="s">
        <v>398</v>
      </c>
      <c r="D42"/>
    </row>
    <row r="43" spans="1:4">
      <c r="A43" s="96" t="s">
        <v>399</v>
      </c>
      <c r="B43" s="79" t="s">
        <v>62</v>
      </c>
      <c r="C43" s="165">
        <v>24</v>
      </c>
      <c r="D43"/>
    </row>
    <row r="44" spans="1:4">
      <c r="D44"/>
    </row>
    <row r="45" spans="1:4">
      <c r="A45" s="166" t="s">
        <v>449</v>
      </c>
      <c r="B45" s="79" t="s">
        <v>109</v>
      </c>
      <c r="C45" s="98">
        <f>C47*(2*C46)</f>
        <v>64</v>
      </c>
      <c r="D45"/>
    </row>
    <row r="46" spans="1:4">
      <c r="A46" s="166" t="s">
        <v>400</v>
      </c>
      <c r="B46" s="81" t="s">
        <v>110</v>
      </c>
      <c r="C46" s="163">
        <v>1</v>
      </c>
      <c r="D46"/>
    </row>
    <row r="47" spans="1:4">
      <c r="A47" s="96" t="s">
        <v>401</v>
      </c>
      <c r="B47" s="82" t="s">
        <v>111</v>
      </c>
      <c r="C47" s="100">
        <v>32</v>
      </c>
      <c r="D47"/>
    </row>
    <row r="48" spans="1:4">
      <c r="A48" s="166"/>
      <c r="B48" s="77"/>
      <c r="C48" s="99"/>
      <c r="D48"/>
    </row>
    <row r="49" spans="1:5">
      <c r="A49" s="96" t="s">
        <v>402</v>
      </c>
      <c r="B49" s="79" t="s">
        <v>72</v>
      </c>
      <c r="C49" s="98">
        <f>C3+C9+C14+C19+C25+C32+C38+C43+C45</f>
        <v>1000</v>
      </c>
      <c r="D49"/>
    </row>
    <row r="50" spans="1:5">
      <c r="A50" s="96" t="s">
        <v>403</v>
      </c>
      <c r="D50"/>
    </row>
    <row r="51" spans="1:5">
      <c r="A51" s="96" t="s">
        <v>404</v>
      </c>
      <c r="D51"/>
    </row>
    <row r="52" spans="1:5">
      <c r="B52" s="10"/>
      <c r="D52"/>
    </row>
    <row r="53" spans="1:5">
      <c r="A53" s="10" t="s">
        <v>405</v>
      </c>
      <c r="B53" s="10"/>
      <c r="D53"/>
    </row>
    <row r="54" spans="1:5">
      <c r="A54" s="169" t="s">
        <v>406</v>
      </c>
      <c r="B54" s="10"/>
      <c r="C54" s="99"/>
      <c r="D54"/>
    </row>
    <row r="55" spans="1:5">
      <c r="A55" s="10" t="s">
        <v>407</v>
      </c>
      <c r="B55" s="10"/>
      <c r="C55" s="10"/>
      <c r="D55"/>
    </row>
    <row r="56" spans="1:5">
      <c r="A56" s="169" t="s">
        <v>408</v>
      </c>
      <c r="B56" s="10"/>
      <c r="C56" s="10"/>
      <c r="D56"/>
    </row>
    <row r="57" spans="1:5">
      <c r="A57" s="10" t="s">
        <v>409</v>
      </c>
      <c r="B57" s="77"/>
      <c r="C57" s="173"/>
      <c r="D57"/>
    </row>
    <row r="58" spans="1:5">
      <c r="A58" s="10" t="s">
        <v>410</v>
      </c>
      <c r="B58" s="77"/>
      <c r="C58" s="10"/>
      <c r="D58"/>
    </row>
    <row r="59" spans="1:5">
      <c r="A59" s="166" t="s">
        <v>411</v>
      </c>
      <c r="B59" s="77"/>
      <c r="C59" s="10"/>
      <c r="D59"/>
    </row>
    <row r="60" spans="1:5">
      <c r="A60" s="166" t="s">
        <v>412</v>
      </c>
      <c r="B60" s="77"/>
      <c r="C60" s="10"/>
      <c r="D60"/>
    </row>
    <row r="61" spans="1:5">
      <c r="B61" s="174"/>
      <c r="C61" s="175"/>
      <c r="D61"/>
    </row>
    <row r="62" spans="1:5">
      <c r="A62" s="10" t="s">
        <v>413</v>
      </c>
      <c r="B62" s="77"/>
      <c r="C62" s="176"/>
      <c r="D62"/>
    </row>
    <row r="63" spans="1:5">
      <c r="A63" s="169" t="s">
        <v>414</v>
      </c>
      <c r="B63" s="77"/>
      <c r="C63" s="10"/>
      <c r="D63"/>
    </row>
    <row r="64" spans="1:5">
      <c r="B64" s="85"/>
      <c r="C64" s="175"/>
      <c r="D64" s="78"/>
      <c r="E64" s="78"/>
    </row>
    <row r="65" spans="1:5" ht="15.75">
      <c r="A65" s="170" t="s">
        <v>448</v>
      </c>
      <c r="B65" s="77"/>
      <c r="C65" s="176"/>
      <c r="D65" s="78"/>
      <c r="E65" s="78"/>
    </row>
    <row r="66" spans="1:5">
      <c r="A66" s="170" t="s">
        <v>415</v>
      </c>
      <c r="B66" s="77"/>
      <c r="C66" s="173"/>
      <c r="D66" s="80"/>
      <c r="E66" s="80"/>
    </row>
    <row r="67" spans="1:5">
      <c r="A67" s="170"/>
      <c r="B67" s="77"/>
      <c r="C67" s="175"/>
      <c r="D67" s="78"/>
      <c r="E67" s="78"/>
    </row>
    <row r="68" spans="1:5">
      <c r="A68" s="96" t="s">
        <v>416</v>
      </c>
      <c r="B68" s="79"/>
      <c r="C68" s="98"/>
      <c r="D68" s="78"/>
      <c r="E68" s="78"/>
    </row>
    <row r="69" spans="1:5">
      <c r="A69" s="96" t="s">
        <v>417</v>
      </c>
      <c r="E69" s="78"/>
    </row>
    <row r="70" spans="1:5">
      <c r="A70" s="96" t="s">
        <v>418</v>
      </c>
      <c r="E70" s="83"/>
    </row>
    <row r="71" spans="1:5">
      <c r="A71" s="96" t="s">
        <v>419</v>
      </c>
      <c r="E71" s="78"/>
    </row>
    <row r="72" spans="1:5">
      <c r="A72" s="166" t="s">
        <v>420</v>
      </c>
      <c r="E72" s="78"/>
    </row>
    <row r="73" spans="1:5">
      <c r="A73" s="167" t="s">
        <v>421</v>
      </c>
      <c r="E73" s="78"/>
    </row>
    <row r="74" spans="1:5">
      <c r="E74" s="80"/>
    </row>
    <row r="75" spans="1:5">
      <c r="A75" s="166" t="s">
        <v>450</v>
      </c>
      <c r="E75" s="78"/>
    </row>
    <row r="76" spans="1:5">
      <c r="A76" s="96" t="s">
        <v>451</v>
      </c>
      <c r="E76" s="83"/>
    </row>
    <row r="77" spans="1:5">
      <c r="A77" s="96" t="s">
        <v>452</v>
      </c>
      <c r="E77" s="78"/>
    </row>
    <row r="78" spans="1:5">
      <c r="E78" s="80"/>
    </row>
    <row r="79" spans="1:5">
      <c r="A79" s="96" t="s">
        <v>453</v>
      </c>
      <c r="E79" s="78"/>
    </row>
    <row r="80" spans="1:5">
      <c r="A80" s="96" t="s">
        <v>454</v>
      </c>
      <c r="E80" s="78"/>
    </row>
    <row r="81" spans="1:5">
      <c r="E81" s="83"/>
    </row>
    <row r="82" spans="1:5">
      <c r="A82" s="96" t="s">
        <v>422</v>
      </c>
      <c r="E82" s="78"/>
    </row>
    <row r="83" spans="1:5">
      <c r="A83" s="96" t="s">
        <v>423</v>
      </c>
      <c r="E83" s="78"/>
    </row>
    <row r="84" spans="1:5">
      <c r="A84" s="96" t="s">
        <v>424</v>
      </c>
      <c r="E84" s="86"/>
    </row>
    <row r="85" spans="1:5">
      <c r="A85" s="167" t="s">
        <v>425</v>
      </c>
      <c r="E85" s="80"/>
    </row>
    <row r="86" spans="1:5">
      <c r="A86" s="166" t="s">
        <v>457</v>
      </c>
      <c r="E86" s="78"/>
    </row>
    <row r="87" spans="1:5">
      <c r="E87" s="78"/>
    </row>
    <row r="88" spans="1:5">
      <c r="A88" s="96" t="s">
        <v>426</v>
      </c>
      <c r="E88" s="78"/>
    </row>
    <row r="89" spans="1:5">
      <c r="A89" s="166" t="s">
        <v>427</v>
      </c>
      <c r="E89" s="83"/>
    </row>
    <row r="90" spans="1:5">
      <c r="A90" s="166" t="s">
        <v>428</v>
      </c>
      <c r="E90" s="78"/>
    </row>
    <row r="91" spans="1:5">
      <c r="A91" s="167" t="s">
        <v>429</v>
      </c>
      <c r="E91" s="83"/>
    </row>
    <row r="92" spans="1:5">
      <c r="A92" s="166" t="s">
        <v>430</v>
      </c>
      <c r="E92" s="78"/>
    </row>
    <row r="93" spans="1:5">
      <c r="E93" s="78"/>
    </row>
    <row r="94" spans="1:5">
      <c r="A94" s="96" t="s">
        <v>455</v>
      </c>
      <c r="E94" s="80"/>
    </row>
    <row r="95" spans="1:5">
      <c r="E95" s="80"/>
    </row>
    <row r="96" spans="1:5">
      <c r="A96" s="96" t="s">
        <v>431</v>
      </c>
      <c r="E96" s="78"/>
    </row>
    <row r="97" spans="1:5">
      <c r="A97" s="96" t="s">
        <v>432</v>
      </c>
      <c r="E97" s="78"/>
    </row>
    <row r="98" spans="1:5">
      <c r="A98" s="96" t="s">
        <v>433</v>
      </c>
      <c r="E98" s="78"/>
    </row>
    <row r="99" spans="1:5">
      <c r="A99" s="108"/>
      <c r="E99" s="78"/>
    </row>
    <row r="100" spans="1:5">
      <c r="A100" s="96" t="s">
        <v>434</v>
      </c>
      <c r="E100" s="78"/>
    </row>
    <row r="101" spans="1:5">
      <c r="A101" s="96" t="s">
        <v>435</v>
      </c>
      <c r="E101" s="78"/>
    </row>
    <row r="102" spans="1:5">
      <c r="E102" s="78"/>
    </row>
    <row r="103" spans="1:5">
      <c r="A103" s="108" t="s">
        <v>456</v>
      </c>
      <c r="E103" s="78"/>
    </row>
    <row r="104" spans="1:5">
      <c r="E104" s="78"/>
    </row>
    <row r="105" spans="1:5">
      <c r="A105" s="167" t="s">
        <v>436</v>
      </c>
      <c r="E105" s="83"/>
    </row>
    <row r="106" spans="1:5">
      <c r="E106" s="78"/>
    </row>
    <row r="107" spans="1:5">
      <c r="A107" s="166" t="s">
        <v>437</v>
      </c>
      <c r="E107" s="78"/>
    </row>
    <row r="108" spans="1:5">
      <c r="E108" s="80"/>
    </row>
    <row r="109" spans="1:5">
      <c r="E109" s="78"/>
    </row>
    <row r="110" spans="1:5">
      <c r="E110" s="83"/>
    </row>
    <row r="111" spans="1:5">
      <c r="E111" s="83"/>
    </row>
    <row r="112" spans="1:5">
      <c r="A112" s="166"/>
      <c r="E112" s="78"/>
    </row>
    <row r="113" spans="5:5">
      <c r="E113" s="78"/>
    </row>
    <row r="114" spans="5:5">
      <c r="E114" s="78"/>
    </row>
    <row r="115" spans="5:5">
      <c r="E115" s="78"/>
    </row>
    <row r="116" spans="5:5">
      <c r="E116" s="78"/>
    </row>
    <row r="117" spans="5:5">
      <c r="E117" s="78"/>
    </row>
    <row r="118" spans="5:5">
      <c r="E118" s="80"/>
    </row>
    <row r="119" spans="5:5">
      <c r="E119" s="78"/>
    </row>
    <row r="120" spans="5:5">
      <c r="E120" s="80"/>
    </row>
  </sheetData>
  <hyperlinks>
    <hyperlink ref="A18" r:id="rId1" display="www.alfware.de/fussball/em20.xls" xr:uid="{00000000-0004-0000-00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Z100"/>
  <sheetViews>
    <sheetView topLeftCell="A43" workbookViewId="0">
      <selection activeCell="H98" sqref="H98"/>
    </sheetView>
  </sheetViews>
  <sheetFormatPr baseColWidth="10" defaultRowHeight="12.75"/>
  <cols>
    <col min="1" max="1" width="4.28515625" style="2" customWidth="1"/>
    <col min="2" max="2" width="15.28515625" style="2" customWidth="1"/>
    <col min="3" max="4" width="14.28515625" style="2" customWidth="1"/>
    <col min="5" max="5" width="2" style="2" customWidth="1"/>
    <col min="6" max="6" width="14.28515625" style="2" customWidth="1"/>
    <col min="7" max="7" width="1.5703125" style="2" customWidth="1"/>
    <col min="8" max="8" width="3.5703125" style="12" customWidth="1"/>
    <col min="9" max="9" width="1.5703125" style="12" customWidth="1"/>
    <col min="10" max="10" width="3.5703125" style="12" customWidth="1"/>
    <col min="11" max="11" width="3" style="7" customWidth="1"/>
    <col min="12" max="12" width="2" style="2" customWidth="1"/>
    <col min="13" max="13" width="14.28515625" style="9" customWidth="1"/>
    <col min="14" max="17" width="4.28515625" style="2" customWidth="1"/>
    <col min="18" max="18" width="3.85546875" style="2" customWidth="1"/>
    <col min="19" max="22" width="2" style="53" hidden="1" customWidth="1"/>
    <col min="23" max="23" width="1.7109375" style="53" hidden="1" customWidth="1"/>
    <col min="24" max="24" width="3" style="53" hidden="1" customWidth="1"/>
    <col min="25" max="25" width="14.28515625" style="53" hidden="1" customWidth="1"/>
    <col min="26" max="26" width="2.28515625" style="53" hidden="1" customWidth="1"/>
    <col min="27" max="27" width="3.28515625" style="53" hidden="1" customWidth="1"/>
    <col min="28" max="28" width="3" style="53" hidden="1" customWidth="1"/>
    <col min="29" max="29" width="4.42578125" style="53" hidden="1" customWidth="1"/>
    <col min="30" max="30" width="19.28515625" style="53" hidden="1" customWidth="1"/>
    <col min="31" max="31" width="3.140625" style="53" hidden="1" customWidth="1"/>
    <col min="32" max="32" width="3.5703125" style="53" hidden="1" customWidth="1"/>
    <col min="33" max="36" width="2.85546875" style="53" hidden="1" customWidth="1"/>
    <col min="37" max="37" width="3.140625" style="53" hidden="1" customWidth="1"/>
    <col min="38" max="38" width="6.42578125" style="53" hidden="1" customWidth="1"/>
    <col min="39" max="42" width="2.85546875" style="53" hidden="1" customWidth="1"/>
    <col min="43" max="43" width="7.7109375" style="53" hidden="1" customWidth="1"/>
    <col min="44" max="47" width="3" style="53" hidden="1" customWidth="1"/>
    <col min="48" max="48" width="3.140625" style="53" hidden="1" customWidth="1"/>
    <col min="49" max="52" width="11.42578125" style="53" hidden="1" customWidth="1"/>
    <col min="53" max="53" width="5" style="2" customWidth="1"/>
    <col min="54" max="54" width="15.28515625" style="2" customWidth="1"/>
    <col min="55" max="56" width="14.28515625" style="2" customWidth="1"/>
    <col min="57" max="57" width="2" style="2" customWidth="1"/>
    <col min="58" max="58" width="14.28515625" style="2" customWidth="1"/>
    <col min="59" max="59" width="1.5703125" style="2" customWidth="1"/>
    <col min="60" max="60" width="3.5703125" style="12" customWidth="1"/>
    <col min="61" max="61" width="1.5703125" style="12" customWidth="1"/>
    <col min="62" max="62" width="3.5703125" style="12" customWidth="1"/>
    <col min="63" max="63" width="3" style="7" customWidth="1"/>
    <col min="64" max="64" width="2" style="2" customWidth="1"/>
    <col min="65" max="65" width="14.28515625" style="9" customWidth="1"/>
    <col min="66" max="69" width="4.28515625" style="2" customWidth="1"/>
    <col min="70" max="70" width="3.85546875" style="2" customWidth="1"/>
    <col min="71" max="74" width="2" style="2" customWidth="1"/>
    <col min="75" max="75" width="1.7109375" style="2" customWidth="1"/>
    <col min="76" max="76" width="3" style="2" customWidth="1"/>
    <col min="77" max="77" width="14.28515625" style="53" customWidth="1"/>
    <col min="78" max="78" width="2.28515625" style="2" customWidth="1"/>
    <col min="79" max="79" width="3.28515625" style="2" customWidth="1"/>
    <col min="80" max="80" width="3" style="2" customWidth="1"/>
    <col min="81" max="81" width="4.42578125" style="2" customWidth="1"/>
    <col min="82" max="82" width="19.28515625" style="2" customWidth="1"/>
    <col min="83" max="100" width="5" style="2" customWidth="1"/>
    <col min="101" max="104" width="11.42578125" style="2" customWidth="1"/>
    <col min="105" max="16384" width="11.42578125" style="2"/>
  </cols>
  <sheetData>
    <row r="1" spans="1:100" s="10" customFormat="1" ht="14.25" thickTop="1" thickBot="1">
      <c r="A1" s="10" t="s">
        <v>70</v>
      </c>
      <c r="B1" s="27" t="s">
        <v>0</v>
      </c>
      <c r="C1" s="25" t="s">
        <v>1</v>
      </c>
      <c r="D1" s="16" t="s">
        <v>2</v>
      </c>
      <c r="E1" s="13"/>
      <c r="F1" s="16"/>
      <c r="G1" s="87"/>
      <c r="H1" s="88"/>
      <c r="I1" s="18"/>
      <c r="J1" s="19"/>
      <c r="K1" s="94"/>
      <c r="L1" s="16"/>
      <c r="M1" s="34" t="s">
        <v>3</v>
      </c>
      <c r="N1" s="16" t="s">
        <v>4</v>
      </c>
      <c r="O1" s="16" t="s">
        <v>5</v>
      </c>
      <c r="P1" s="16" t="s">
        <v>6</v>
      </c>
      <c r="Q1" s="16" t="s">
        <v>7</v>
      </c>
      <c r="R1" s="16"/>
      <c r="S1" s="53"/>
      <c r="T1" s="53"/>
      <c r="U1" s="53"/>
      <c r="V1" s="53"/>
      <c r="W1" s="51"/>
      <c r="X1" s="51" t="s">
        <v>8</v>
      </c>
      <c r="Y1" s="54" t="s">
        <v>9</v>
      </c>
      <c r="Z1" s="51" t="s">
        <v>4</v>
      </c>
      <c r="AA1" s="51" t="s">
        <v>5</v>
      </c>
      <c r="AB1" s="51" t="s">
        <v>6</v>
      </c>
      <c r="AC1" s="51" t="s">
        <v>7</v>
      </c>
      <c r="AD1" s="51"/>
      <c r="AE1" s="18" t="s">
        <v>10</v>
      </c>
      <c r="AF1" s="38" t="s">
        <v>11</v>
      </c>
      <c r="AG1" s="38"/>
      <c r="AH1" s="38"/>
      <c r="AI1" s="38"/>
      <c r="AJ1" s="38" t="s">
        <v>12</v>
      </c>
      <c r="AK1" s="54" t="s">
        <v>13</v>
      </c>
      <c r="AL1" s="38" t="s">
        <v>14</v>
      </c>
      <c r="AM1" s="38"/>
      <c r="AN1" s="38"/>
      <c r="AO1" s="38"/>
      <c r="AP1" s="38" t="s">
        <v>15</v>
      </c>
      <c r="AQ1" s="38" t="s">
        <v>16</v>
      </c>
      <c r="AR1" s="38"/>
      <c r="AS1" s="38"/>
      <c r="AT1" s="38"/>
      <c r="AU1" s="55" t="s">
        <v>17</v>
      </c>
      <c r="AV1" s="54" t="s">
        <v>18</v>
      </c>
      <c r="BA1" s="10" t="s">
        <v>70</v>
      </c>
      <c r="BB1" s="71" t="s">
        <v>0</v>
      </c>
      <c r="BC1" s="92" t="s">
        <v>39</v>
      </c>
      <c r="BD1" s="51" t="s">
        <v>2</v>
      </c>
      <c r="BE1" s="52"/>
      <c r="BF1" s="51"/>
      <c r="BG1" s="51"/>
      <c r="BH1" s="19"/>
      <c r="BI1" s="18"/>
      <c r="BJ1" s="19"/>
      <c r="BK1" s="94"/>
      <c r="BL1" s="16"/>
      <c r="BM1" s="34" t="s">
        <v>3</v>
      </c>
      <c r="BN1" s="16" t="s">
        <v>4</v>
      </c>
      <c r="BO1" s="16" t="s">
        <v>5</v>
      </c>
      <c r="BP1" s="16" t="s">
        <v>6</v>
      </c>
      <c r="BQ1" s="16" t="s">
        <v>7</v>
      </c>
      <c r="BR1" s="16"/>
      <c r="BS1" s="2"/>
      <c r="BT1" s="2"/>
      <c r="BU1" s="2"/>
      <c r="BV1" s="2"/>
      <c r="BW1" s="16"/>
      <c r="BX1" s="16" t="s">
        <v>8</v>
      </c>
      <c r="BY1" s="54" t="s">
        <v>9</v>
      </c>
      <c r="BZ1" s="16" t="s">
        <v>4</v>
      </c>
      <c r="CA1" s="16" t="s">
        <v>5</v>
      </c>
      <c r="CB1" s="16" t="s">
        <v>6</v>
      </c>
      <c r="CC1" s="16" t="s">
        <v>7</v>
      </c>
      <c r="CD1" s="16"/>
      <c r="CE1" s="94" t="s">
        <v>10</v>
      </c>
      <c r="CF1" s="14" t="s">
        <v>11</v>
      </c>
      <c r="CG1" s="14"/>
      <c r="CH1" s="14"/>
      <c r="CI1" s="14"/>
      <c r="CJ1" s="14" t="s">
        <v>12</v>
      </c>
      <c r="CK1" s="20" t="s">
        <v>13</v>
      </c>
      <c r="CL1" s="14" t="s">
        <v>14</v>
      </c>
      <c r="CM1" s="14"/>
      <c r="CN1" s="14"/>
      <c r="CO1" s="14"/>
      <c r="CP1" s="14" t="s">
        <v>15</v>
      </c>
      <c r="CQ1" s="14" t="s">
        <v>16</v>
      </c>
      <c r="CR1" s="14"/>
      <c r="CS1" s="14"/>
      <c r="CT1" s="14"/>
      <c r="CU1" s="15" t="s">
        <v>17</v>
      </c>
      <c r="CV1" s="20" t="s">
        <v>18</v>
      </c>
    </row>
    <row r="2" spans="1:100" ht="13.5" thickTop="1">
      <c r="B2" s="3" t="s">
        <v>21</v>
      </c>
      <c r="C2" s="3" t="s">
        <v>22</v>
      </c>
      <c r="L2" s="1"/>
      <c r="M2" s="9" t="str">
        <f>VLOOKUP(1,$X$2:$AC$5,2,FALSE)</f>
        <v>Mexiko</v>
      </c>
      <c r="N2" s="2">
        <f>VLOOKUP(1,$X$2:$AC$5,3,FALSE)</f>
        <v>0</v>
      </c>
      <c r="O2" s="2">
        <f>VLOOKUP(1,$X$2:$AC$5,4,FALSE)</f>
        <v>0</v>
      </c>
      <c r="P2" s="2">
        <f>VLOOKUP(1,$X$2:$AC$5,5,FALSE)</f>
        <v>0</v>
      </c>
      <c r="Q2" s="2">
        <f>VLOOKUP(1,$X$2:$AC$5,6,FALSE)</f>
        <v>0</v>
      </c>
      <c r="S2" s="57"/>
      <c r="T2" s="58">
        <f>IF(H3="",0,IF(K3=$B$98,IF(H3&gt;J3,3,IF(H3=J3,1,0)),0))</f>
        <v>0</v>
      </c>
      <c r="U2" s="58">
        <f>IF(H5="",0,IF(K5=$B$98,IF(H5&gt;J5,3,IF(H5=J5,1,0)),0))</f>
        <v>0</v>
      </c>
      <c r="V2" s="58">
        <f>IF(J7="",0,IF(K8=$B$98,IF(H7&lt;J7,3,IF(H7=J7,1,0)),0))</f>
        <v>0</v>
      </c>
      <c r="W2" s="59"/>
      <c r="X2" s="59">
        <f>RANK(AD2,$AD$2:$AD$5)</f>
        <v>1</v>
      </c>
      <c r="Y2" s="109" t="s">
        <v>120</v>
      </c>
      <c r="Z2" s="59">
        <f>SUM(S2:V2)</f>
        <v>0</v>
      </c>
      <c r="AA2" s="59">
        <f>SUM(S6:V6)</f>
        <v>0</v>
      </c>
      <c r="AB2" s="59">
        <f>SUM(S6:S9)</f>
        <v>0</v>
      </c>
      <c r="AC2" s="59">
        <f>AA2-AB2</f>
        <v>0</v>
      </c>
      <c r="AD2" s="23">
        <f>IF(P$8="",(((((((AE2*10+Z2)*100+AC2)*100+AA2)*10+AK2)*10+AJ2)*100+AP2)*100+AU2)*10+AV2,(((((((AE2*10+Z2)*10+AK2)*10+AJ2)*100+AP2)*100+AU2)*100+AC2)*100+AA2)*10+AV2)</f>
        <v>4</v>
      </c>
      <c r="AE2" s="103"/>
      <c r="AF2" s="110"/>
      <c r="AG2" s="110">
        <f>IF($Z2=$Z3,$T2-$S3,0)</f>
        <v>0</v>
      </c>
      <c r="AH2" s="110">
        <f>IF($Z2=$Z4,$U2-$S4,0)</f>
        <v>0</v>
      </c>
      <c r="AI2" s="110">
        <f>IF($Z2=$Z5,$V2-$S5,0)</f>
        <v>0</v>
      </c>
      <c r="AJ2" s="110">
        <f>SUM(AF2:AI2)</f>
        <v>0</v>
      </c>
      <c r="AK2" s="103"/>
      <c r="AL2" s="110"/>
      <c r="AM2" s="110">
        <f>IF($Z2=$Z3,$T6-$S7,0)</f>
        <v>0</v>
      </c>
      <c r="AN2" s="110">
        <f>IF($Z2=$Z4,$U6-$S8,0)</f>
        <v>0</v>
      </c>
      <c r="AO2" s="110">
        <f>IF($Z2=$Z5,$V6-$S9,0)</f>
        <v>0</v>
      </c>
      <c r="AP2" s="110">
        <f>SUM(AL2:AO2)</f>
        <v>0</v>
      </c>
      <c r="AQ2" s="110"/>
      <c r="AR2" s="110">
        <f>IF($Z2=$Z3,$T6,0)</f>
        <v>0</v>
      </c>
      <c r="AS2" s="110">
        <f>IF($Z2=$Z4,$U6,0)</f>
        <v>0</v>
      </c>
      <c r="AT2" s="110">
        <f>IF($Z2=$Z5,$V6,0)</f>
        <v>0</v>
      </c>
      <c r="AU2" s="110">
        <f>SUM(AQ2:AT2)</f>
        <v>0</v>
      </c>
      <c r="AV2" s="103">
        <v>4</v>
      </c>
      <c r="AW2" s="2"/>
      <c r="AX2" s="2"/>
      <c r="AY2" s="2"/>
      <c r="AZ2" s="2"/>
      <c r="BB2" s="3" t="s">
        <v>21</v>
      </c>
      <c r="BC2" s="3" t="s">
        <v>22</v>
      </c>
      <c r="BD2" s="53"/>
      <c r="BE2" s="53"/>
      <c r="BF2" s="53"/>
      <c r="BG2" s="53"/>
      <c r="BL2" s="1"/>
      <c r="BM2" s="9" t="str">
        <f>VLOOKUP(1,$BX$2:$CC$5,2,FALSE)</f>
        <v>USA</v>
      </c>
      <c r="BN2" s="2">
        <f>VLOOKUP(1,$BX$2:$CC$5,3,FALSE)</f>
        <v>0</v>
      </c>
      <c r="BO2" s="2">
        <f>VLOOKUP(1,$BX$2:$CC$5,4,FALSE)</f>
        <v>0</v>
      </c>
      <c r="BP2" s="2">
        <f>VLOOKUP(1,$BX$2:$CC$5,5,FALSE)</f>
        <v>0</v>
      </c>
      <c r="BQ2" s="2">
        <f>VLOOKUP(1,$BX$2:$CC$5,6,FALSE)</f>
        <v>0</v>
      </c>
      <c r="BS2" s="57"/>
      <c r="BT2" s="58">
        <f>IF(BH3="",0,IF(BK3=$B$98,IF(BH3&gt;BJ3,3,IF(BH3=BJ3,1,0)),0))</f>
        <v>0</v>
      </c>
      <c r="BU2" s="58">
        <f>IF(BH5="",0,IF(BK5=$B$98,IF(BH5&gt;BJ5,3,IF(BH5=BJ5,1,0)),0))</f>
        <v>0</v>
      </c>
      <c r="BV2" s="58">
        <f>IF(BJ7="",0,IF(BK8=$B$98,IF(BH7&lt;BJ7,3,IF(BH7=BJ7,1,0)),0))</f>
        <v>0</v>
      </c>
      <c r="BW2" s="1"/>
      <c r="BX2" s="1">
        <f>RANK(CD2,$CD$2:$CD$5)</f>
        <v>1</v>
      </c>
      <c r="BY2" s="38" t="s">
        <v>121</v>
      </c>
      <c r="BZ2" s="1">
        <f>SUM(BS2:BV2)</f>
        <v>0</v>
      </c>
      <c r="CA2" s="1">
        <f>SUM(BS6:BV6)</f>
        <v>0</v>
      </c>
      <c r="CB2" s="1">
        <f>SUM(BS6:BS9)</f>
        <v>0</v>
      </c>
      <c r="CC2" s="1">
        <f>CA2-CB2</f>
        <v>0</v>
      </c>
      <c r="CD2" s="23">
        <f>IF(BP$8="",(((((((CE2*10+BZ2)*100+CC2)*100+CA2)*10+CK2)*10+CJ2)*100+CP2)*100+CU2)*10+CV2,(((((((CE2*10+BZ2)*10+CK2)*10+CJ2)*100+CP2)*100+CU2)*100+CC2)*100+CA2)*10+CV2)</f>
        <v>4</v>
      </c>
      <c r="CE2" s="107"/>
      <c r="CF2" s="111"/>
      <c r="CG2" s="111">
        <f>IF($BZ2=$BZ3,$BT2-$BS3,0)</f>
        <v>0</v>
      </c>
      <c r="CH2" s="111">
        <f>IF($BZ2=$BZ4,$BU2-$BS4,0)</f>
        <v>0</v>
      </c>
      <c r="CI2" s="111">
        <f>IF($BZ2=$BZ5,$BV2-$BS5,0)</f>
        <v>0</v>
      </c>
      <c r="CJ2" s="111">
        <f>SUM(CF2:CI2)</f>
        <v>0</v>
      </c>
      <c r="CK2" s="107"/>
      <c r="CL2" s="111"/>
      <c r="CM2" s="111">
        <f>IF($BZ2=$BZ3,$BT6-$BS7,0)</f>
        <v>0</v>
      </c>
      <c r="CN2" s="111">
        <f>IF($BZ2=$BZ4,$BU6-$BS8,0)</f>
        <v>0</v>
      </c>
      <c r="CO2" s="111">
        <f>IF($BZ2=$BZ5,$BV6-$BS9,0)</f>
        <v>0</v>
      </c>
      <c r="CP2" s="111">
        <f>SUM(CL2:CO2)</f>
        <v>0</v>
      </c>
      <c r="CQ2" s="111"/>
      <c r="CR2" s="111">
        <f>IF($BZ2=$BZ3,$BT6,0)</f>
        <v>0</v>
      </c>
      <c r="CS2" s="111">
        <f>IF($BZ2=$BZ4,$BU6,0)</f>
        <v>0</v>
      </c>
      <c r="CT2" s="111">
        <f>IF($BZ2=$BZ5,$BV6,0)</f>
        <v>0</v>
      </c>
      <c r="CU2" s="111">
        <f>SUM(CQ2:CT2)</f>
        <v>0</v>
      </c>
      <c r="CV2" s="107">
        <v>4</v>
      </c>
    </row>
    <row r="3" spans="1:100">
      <c r="A3" s="2">
        <v>1</v>
      </c>
      <c r="B3" s="6">
        <f>VLOOKUP(A3,Spiele!$A$1:$L$116,2,FALSE)</f>
        <v>46184.583333333336</v>
      </c>
      <c r="C3" s="6" t="str">
        <f>VLOOKUP(A3,Spiele!$A$1:$L$116,9,FALSE)</f>
        <v>Mexico City</v>
      </c>
      <c r="D3" s="54" t="str">
        <f>Y2</f>
        <v>Mexiko</v>
      </c>
      <c r="E3" s="38" t="s">
        <v>23</v>
      </c>
      <c r="F3" s="54" t="str">
        <f>Y3</f>
        <v>Südafrika</v>
      </c>
      <c r="G3" s="51"/>
      <c r="H3" s="74"/>
      <c r="I3" s="11" t="s">
        <v>24</v>
      </c>
      <c r="J3" s="74"/>
      <c r="K3" s="7" t="s">
        <v>25</v>
      </c>
      <c r="L3" s="1"/>
      <c r="M3" s="9" t="str">
        <f>VLOOKUP(2,$X$2:$AC$5,2,FALSE)</f>
        <v>Südafrika</v>
      </c>
      <c r="N3" s="2">
        <f>VLOOKUP(2,$X$2:$AC$5,3,FALSE)</f>
        <v>0</v>
      </c>
      <c r="O3" s="2">
        <f>VLOOKUP(2,$X$2:$AC$5,4,FALSE)</f>
        <v>0</v>
      </c>
      <c r="P3" s="2">
        <f>VLOOKUP(2,$X$2:$AC$5,5,FALSE)</f>
        <v>0</v>
      </c>
      <c r="Q3" s="2">
        <f>VLOOKUP(2,$X$2:$AC$5,6,FALSE)</f>
        <v>0</v>
      </c>
      <c r="S3" s="58">
        <f>IF(J3="",0,IF(K3=$B$98,IF(H3&lt;J3,3,IF(H3=J3,1,0)),0))</f>
        <v>0</v>
      </c>
      <c r="T3" s="57"/>
      <c r="U3" s="58">
        <f>IF(H8="",0,IF(K7=$B$98,IF(H8&gt;J8,3,IF(H8=J8,1,0)),0))</f>
        <v>0</v>
      </c>
      <c r="V3" s="58">
        <f>IF(J6="",0,IF(K6=$B$98,IF(J6&gt;H6,3,IF(J6=H6,1,0)),0))</f>
        <v>0</v>
      </c>
      <c r="W3" s="59"/>
      <c r="X3" s="59">
        <f>RANK(AD3,$AD$2:$AD$5)</f>
        <v>2</v>
      </c>
      <c r="Y3" s="109" t="s">
        <v>122</v>
      </c>
      <c r="Z3" s="59">
        <f>SUM(S3:V3)</f>
        <v>0</v>
      </c>
      <c r="AA3" s="59">
        <f>SUM(S7:V7)</f>
        <v>0</v>
      </c>
      <c r="AB3" s="59">
        <f>SUM(T6:T9)</f>
        <v>0</v>
      </c>
      <c r="AC3" s="59">
        <f>AA3-AB3</f>
        <v>0</v>
      </c>
      <c r="AD3" s="23">
        <f>IF(P$8="",(((((((AE3*10+Z3)*100+AC3)*100+AA3)*10+AK3)*10+AJ3)*100+AP3)*100+AU3)*10+AV3,(((((((AE3*10+Z3)*10+AK3)*10+AJ3)*100+AP3)*100+AU3)*100+AC3)*100+AA3)*10+AV3)</f>
        <v>3</v>
      </c>
      <c r="AE3" s="103"/>
      <c r="AF3" s="110">
        <f>IF($Z3=$Z2,$S3-$T2,0)</f>
        <v>0</v>
      </c>
      <c r="AG3" s="110"/>
      <c r="AH3" s="110">
        <f>IF($Z3=$Z4,$U3-$T4,0)</f>
        <v>0</v>
      </c>
      <c r="AI3" s="110">
        <f>IF($Z3=$Z5,$V3-$T5,0)</f>
        <v>0</v>
      </c>
      <c r="AJ3" s="110">
        <f>SUM(AF3:AI3)</f>
        <v>0</v>
      </c>
      <c r="AK3" s="103"/>
      <c r="AL3" s="110">
        <f>IF($Z3=$Z2,$S7-$T6,0)</f>
        <v>0</v>
      </c>
      <c r="AM3" s="110"/>
      <c r="AN3" s="110">
        <f>IF($Z3=$Z4,$U7-$T8,0)</f>
        <v>0</v>
      </c>
      <c r="AO3" s="110">
        <f>IF($Z3=$Z5,$V7-$T9,0)</f>
        <v>0</v>
      </c>
      <c r="AP3" s="110">
        <f>SUM(AL3:AO3)</f>
        <v>0</v>
      </c>
      <c r="AQ3" s="110">
        <f>IF($Z3=$Z2,$S7,0)</f>
        <v>0</v>
      </c>
      <c r="AR3" s="110"/>
      <c r="AS3" s="110">
        <f>IF($Z3=$Z4,$U7,0)</f>
        <v>0</v>
      </c>
      <c r="AT3" s="110">
        <f>IF($Z3=$Z5,$V7,0)</f>
        <v>0</v>
      </c>
      <c r="AU3" s="110">
        <f>SUM(AQ3:AT3)</f>
        <v>0</v>
      </c>
      <c r="AV3" s="103">
        <v>3</v>
      </c>
      <c r="AW3" s="2"/>
      <c r="AX3" s="2"/>
      <c r="AY3" s="2"/>
      <c r="AZ3" s="2"/>
      <c r="BA3" s="2">
        <v>4</v>
      </c>
      <c r="BB3" s="6">
        <f>VLOOKUP(BA3,Spiele!$A$1:$L$116,2,FALSE)</f>
        <v>46185.75</v>
      </c>
      <c r="BC3" s="6" t="str">
        <f>VLOOKUP(BA3,Spiele!$A$1:$L$116,9,FALSE)</f>
        <v>Los Angeles</v>
      </c>
      <c r="BD3" s="54" t="str">
        <f>BY2</f>
        <v>USA</v>
      </c>
      <c r="BE3" s="38" t="s">
        <v>23</v>
      </c>
      <c r="BF3" s="54" t="str">
        <f>BY3</f>
        <v>Paraguay</v>
      </c>
      <c r="BG3" s="51"/>
      <c r="BH3" s="74"/>
      <c r="BI3" s="11"/>
      <c r="BJ3" s="74"/>
      <c r="BK3" s="7" t="s">
        <v>25</v>
      </c>
      <c r="BL3" s="1"/>
      <c r="BM3" s="9" t="str">
        <f>VLOOKUP(2,$BX$2:$CC$5,2,FALSE)</f>
        <v>Paraguay</v>
      </c>
      <c r="BN3" s="2">
        <f>VLOOKUP(2,$BX$2:$CC$5,3,FALSE)</f>
        <v>0</v>
      </c>
      <c r="BO3" s="2">
        <f>VLOOKUP(2,$BX$2:$CC$5,4,FALSE)</f>
        <v>0</v>
      </c>
      <c r="BP3" s="2">
        <f>VLOOKUP(2,$BX$2:$CC$5,5,FALSE)</f>
        <v>0</v>
      </c>
      <c r="BQ3" s="2">
        <f>VLOOKUP(2,$BX$2:$CC$5,6,FALSE)</f>
        <v>0</v>
      </c>
      <c r="BS3" s="58">
        <f>IF(BJ3="",0,IF(BK3=$B$98,IF(BH3&lt;BJ3,3,IF(BH3=BJ3,1,0)),0))</f>
        <v>0</v>
      </c>
      <c r="BT3" s="57"/>
      <c r="BU3" s="58">
        <f>IF(BH8="",0,IF(BK7=$B$98,IF(BH8&gt;BJ8,3,IF(BH8=BJ8,1,0)),0))</f>
        <v>0</v>
      </c>
      <c r="BV3" s="58">
        <f>IF(BJ6="",0,IF(BK6=$B$98,IF(BJ6&gt;BH6,3,IF(BJ6=BH6,1,0)),0))</f>
        <v>0</v>
      </c>
      <c r="BW3" s="1"/>
      <c r="BX3" s="1">
        <f>RANK(CD3,$CD$2:$CD$5)</f>
        <v>2</v>
      </c>
      <c r="BY3" s="38" t="s">
        <v>123</v>
      </c>
      <c r="BZ3" s="1">
        <f>SUM(BS3:BV3)</f>
        <v>0</v>
      </c>
      <c r="CA3" s="1">
        <f>SUM(BS7:BV7)</f>
        <v>0</v>
      </c>
      <c r="CB3" s="1">
        <f>SUM(BT6:BT9)</f>
        <v>0</v>
      </c>
      <c r="CC3" s="1">
        <f>CA3-CB3</f>
        <v>0</v>
      </c>
      <c r="CD3" s="23">
        <f>IF(BP$8="",(((((((CE3*10+BZ3)*100+CC3)*100+CA3)*10+CK3)*10+CJ3)*100+CP3)*100+CU3)*10+CV3,(((((((CE3*10+BZ3)*10+CK3)*10+CJ3)*100+CP3)*100+CU3)*100+CC3)*100+CA3)*10+CV3)</f>
        <v>3</v>
      </c>
      <c r="CE3" s="107"/>
      <c r="CF3" s="111">
        <f>IF($BZ3=$BZ2,$BS3-$BT2,0)</f>
        <v>0</v>
      </c>
      <c r="CG3" s="111"/>
      <c r="CH3" s="111">
        <f>IF($BZ3=$BZ4,$BU3-$BT4,0)</f>
        <v>0</v>
      </c>
      <c r="CI3" s="111">
        <f>IF($BZ3=$BZ5,$BV3-$BT5,0)</f>
        <v>0</v>
      </c>
      <c r="CJ3" s="111">
        <f>SUM(CF3:CI3)</f>
        <v>0</v>
      </c>
      <c r="CK3" s="107"/>
      <c r="CL3" s="111">
        <f>IF($BZ3=$BZ2,$BS7-$BT6,0)</f>
        <v>0</v>
      </c>
      <c r="CM3" s="111"/>
      <c r="CN3" s="111">
        <f>IF($BZ3=$BZ4,$BU7-$BT8,0)</f>
        <v>0</v>
      </c>
      <c r="CO3" s="111">
        <f>IF($BZ3=$BZ5,$BV7-$BT9,0)</f>
        <v>0</v>
      </c>
      <c r="CP3" s="111">
        <f>SUM(CL3:CO3)</f>
        <v>0</v>
      </c>
      <c r="CQ3" s="111">
        <f>IF($BZ3=$BZ2,$BS7,0)</f>
        <v>0</v>
      </c>
      <c r="CR3" s="111"/>
      <c r="CS3" s="111">
        <f>IF($BZ3=$BZ4,$BU7,0)</f>
        <v>0</v>
      </c>
      <c r="CT3" s="111">
        <f>IF($BZ3=$BZ5,$BV7,0)</f>
        <v>0</v>
      </c>
      <c r="CU3" s="111">
        <f>SUM(CQ3:CT3)</f>
        <v>0</v>
      </c>
      <c r="CV3" s="107">
        <v>3</v>
      </c>
    </row>
    <row r="4" spans="1:100">
      <c r="A4" s="2">
        <v>2</v>
      </c>
      <c r="B4" s="6">
        <f>VLOOKUP(A4,Spiele!$A$1:$L$116,2,FALSE)</f>
        <v>46184.875</v>
      </c>
      <c r="C4" s="6" t="str">
        <f>VLOOKUP(A4,Spiele!$A$1:$L$116,9,FALSE)</f>
        <v>Guadalajara</v>
      </c>
      <c r="D4" s="54" t="str">
        <f>Y4</f>
        <v>Südkorea</v>
      </c>
      <c r="E4" s="38" t="s">
        <v>23</v>
      </c>
      <c r="F4" s="54" t="str">
        <f>Y5</f>
        <v>Tschechien</v>
      </c>
      <c r="G4" s="51"/>
      <c r="H4" s="74"/>
      <c r="I4" s="11" t="s">
        <v>24</v>
      </c>
      <c r="J4" s="74"/>
      <c r="K4" s="7" t="s">
        <v>25</v>
      </c>
      <c r="L4" s="1"/>
      <c r="M4" s="9" t="str">
        <f>VLOOKUP(3,$X$2:$AC$5,2,FALSE)</f>
        <v>Südkorea</v>
      </c>
      <c r="N4" s="2">
        <f>VLOOKUP(3,$X$2:$AC$5,3,FALSE)</f>
        <v>0</v>
      </c>
      <c r="O4" s="2">
        <f>VLOOKUP(3,$X$2:$AC$5,4,FALSE)</f>
        <v>0</v>
      </c>
      <c r="P4" s="2">
        <f>VLOOKUP(3,$X$2:$AC$5,5,FALSE)</f>
        <v>0</v>
      </c>
      <c r="Q4" s="2">
        <f>VLOOKUP(3,$X$2:$AC$5,6,FALSE)</f>
        <v>0</v>
      </c>
      <c r="S4" s="58">
        <f>IF(J5="",0,IF(K5=$B$98,IF(H5&lt;J5,3,IF(H5=J5,1,0)),0))</f>
        <v>0</v>
      </c>
      <c r="T4" s="58">
        <f>IF(J8="",0,IF(K7=$B$98,IF(H8&lt;J8,3,IF(H8=J8,1,0)),0))</f>
        <v>0</v>
      </c>
      <c r="U4" s="57"/>
      <c r="V4" s="58">
        <f>IF(H4="",0,IF(K4=$B$98,IF(H4&gt;J4,3,IF(H4=J4,1,0)),0))</f>
        <v>0</v>
      </c>
      <c r="W4" s="59"/>
      <c r="X4" s="59">
        <f>RANK(AD4,$AD$2:$AD$5)</f>
        <v>3</v>
      </c>
      <c r="Y4" s="109" t="s">
        <v>124</v>
      </c>
      <c r="Z4" s="59">
        <f>SUM(S4:V4)</f>
        <v>0</v>
      </c>
      <c r="AA4" s="59">
        <f>SUM(S8:V8)</f>
        <v>0</v>
      </c>
      <c r="AB4" s="59">
        <f>SUM(U6:U9)</f>
        <v>0</v>
      </c>
      <c r="AC4" s="59">
        <f>AA4-AB4</f>
        <v>0</v>
      </c>
      <c r="AD4" s="23">
        <f>IF(P$8="",(((((((AE4*10+Z4)*100+AC4)*100+AA4)*10+AK4)*10+AJ4)*100+AP4)*100+AU4)*10+AV4,(((((((AE4*10+Z4)*10+AK4)*10+AJ4)*100+AP4)*100+AU4)*100+AC4)*100+AA4)*10+AV4)</f>
        <v>2</v>
      </c>
      <c r="AE4" s="103"/>
      <c r="AF4" s="110">
        <f>IF($Z4=$Z2,$S4-$U2,0)</f>
        <v>0</v>
      </c>
      <c r="AG4" s="110">
        <f>IF($Z4=$Z3,$T4-$U3,0)</f>
        <v>0</v>
      </c>
      <c r="AH4" s="110"/>
      <c r="AI4" s="110">
        <f>IF($Z4=$Z5,$V4-$U5,0)</f>
        <v>0</v>
      </c>
      <c r="AJ4" s="110">
        <f>SUM(AF4:AI4)</f>
        <v>0</v>
      </c>
      <c r="AK4" s="103"/>
      <c r="AL4" s="110">
        <f>IF($Z4=$Z2,$S8-$U6,0)</f>
        <v>0</v>
      </c>
      <c r="AM4" s="110">
        <f>IF($Z4=$Z3,$T8-$U7,0)</f>
        <v>0</v>
      </c>
      <c r="AN4" s="110"/>
      <c r="AO4" s="110">
        <f>IF($Z4=$Z5,$V8-$U9,0)</f>
        <v>0</v>
      </c>
      <c r="AP4" s="110">
        <f>SUM(AL4:AO4)</f>
        <v>0</v>
      </c>
      <c r="AQ4" s="110">
        <f>IF($Z4=$Z2,$S8,0)</f>
        <v>0</v>
      </c>
      <c r="AR4" s="110">
        <f>IF($Z4=$Z3,$T8,0)</f>
        <v>0</v>
      </c>
      <c r="AS4" s="110"/>
      <c r="AT4" s="110">
        <f>IF($Z4=$Z5,$V8,0)</f>
        <v>0</v>
      </c>
      <c r="AU4" s="110">
        <f>SUM(AQ4:AT4)</f>
        <v>0</v>
      </c>
      <c r="AV4" s="103">
        <v>2</v>
      </c>
      <c r="AW4" s="2"/>
      <c r="AX4" s="2"/>
      <c r="AY4" s="2"/>
      <c r="AZ4" s="2"/>
      <c r="BA4" s="2">
        <v>6</v>
      </c>
      <c r="BB4" s="6">
        <f>VLOOKUP(BA4,Spiele!$A$1:$L$116,2,FALSE)</f>
        <v>46186.875</v>
      </c>
      <c r="BC4" s="6" t="str">
        <f>VLOOKUP(BA4,Spiele!$A$1:$L$116,9,FALSE)</f>
        <v>Vancouver</v>
      </c>
      <c r="BD4" s="54" t="str">
        <f>BY4</f>
        <v>Australien</v>
      </c>
      <c r="BE4" s="38" t="s">
        <v>23</v>
      </c>
      <c r="BF4" s="54" t="str">
        <f>BY5</f>
        <v>Türkei</v>
      </c>
      <c r="BG4" s="51"/>
      <c r="BH4" s="74"/>
      <c r="BI4" s="11"/>
      <c r="BJ4" s="74"/>
      <c r="BK4" s="7" t="s">
        <v>25</v>
      </c>
      <c r="BL4" s="1"/>
      <c r="BM4" s="9" t="str">
        <f>VLOOKUP(3,$BX$2:$CC$5,2,FALSE)</f>
        <v>Australien</v>
      </c>
      <c r="BN4" s="2">
        <f>VLOOKUP(3,$BX$2:$CC$5,3,FALSE)</f>
        <v>0</v>
      </c>
      <c r="BO4" s="2">
        <f>VLOOKUP(3,$BX$2:$CC$5,4,FALSE)</f>
        <v>0</v>
      </c>
      <c r="BP4" s="2">
        <f>VLOOKUP(3,$BX$2:$CC$5,5,FALSE)</f>
        <v>0</v>
      </c>
      <c r="BQ4" s="2">
        <f>VLOOKUP(3,$BX$2:$CC$5,6,FALSE)</f>
        <v>0</v>
      </c>
      <c r="BS4" s="58">
        <f>IF(BJ5="",0,IF(BK5=$B$98,IF(BH5&lt;BJ5,3,IF(BH5=BJ5,1,0)),0))</f>
        <v>0</v>
      </c>
      <c r="BT4" s="58">
        <f>IF(BJ8="",0,IF(BK7=$B$98,IF(BH8&lt;BJ8,3,IF(BH8=BJ8,1,0)),0))</f>
        <v>0</v>
      </c>
      <c r="BU4" s="57"/>
      <c r="BV4" s="58">
        <f>IF(BH4="",0,IF(BK4=$B$98,IF(BH4&gt;BJ4,3,IF(BH4=BJ4,1,0)),0))</f>
        <v>0</v>
      </c>
      <c r="BW4" s="1"/>
      <c r="BX4" s="1">
        <f>RANK(CD4,$CD$2:$CD$5)</f>
        <v>3</v>
      </c>
      <c r="BY4" s="38" t="s">
        <v>125</v>
      </c>
      <c r="BZ4" s="1">
        <f>SUM(BS4:BV4)</f>
        <v>0</v>
      </c>
      <c r="CA4" s="1">
        <f>SUM(BS8:BV8)</f>
        <v>0</v>
      </c>
      <c r="CB4" s="1">
        <f>SUM(BU6:BU9)</f>
        <v>0</v>
      </c>
      <c r="CC4" s="1">
        <f>CA4-CB4</f>
        <v>0</v>
      </c>
      <c r="CD4" s="23">
        <f>IF(BP$8="",(((((((CE4*10+BZ4)*100+CC4)*100+CA4)*10+CK4)*10+CJ4)*100+CP4)*100+CU4)*10+CV4,(((((((CE4*10+BZ4)*10+CK4)*10+CJ4)*100+CP4)*100+CU4)*100+CC4)*100+CA4)*10+CV4)</f>
        <v>2</v>
      </c>
      <c r="CE4" s="107"/>
      <c r="CF4" s="111">
        <f>IF($BZ4=$BZ2,$BS4-$BU2,0)</f>
        <v>0</v>
      </c>
      <c r="CG4" s="111">
        <f>IF($BZ4=$BZ3,$BT4-$BU3,0)</f>
        <v>0</v>
      </c>
      <c r="CH4" s="111"/>
      <c r="CI4" s="111">
        <f>IF($BZ4=$BZ5,$BV4-$BU5,0)</f>
        <v>0</v>
      </c>
      <c r="CJ4" s="111">
        <f>SUM(CF4:CI4)</f>
        <v>0</v>
      </c>
      <c r="CK4" s="107"/>
      <c r="CL4" s="111">
        <f>IF($BZ4=$BZ2,$BS8-$BU6,0)</f>
        <v>0</v>
      </c>
      <c r="CM4" s="111">
        <f>IF($BZ4=$BZ3,$BT8-$BU7,0)</f>
        <v>0</v>
      </c>
      <c r="CN4" s="111"/>
      <c r="CO4" s="111">
        <f>IF($BZ4=$BZ5,$BV8-$BU9,0)</f>
        <v>0</v>
      </c>
      <c r="CP4" s="111">
        <f>SUM(CL4:CO4)</f>
        <v>0</v>
      </c>
      <c r="CQ4" s="111">
        <f>IF($BZ4=$BZ2,$BS8,0)</f>
        <v>0</v>
      </c>
      <c r="CR4" s="111">
        <f>IF($BZ4=$BZ3,$BT8,0)</f>
        <v>0</v>
      </c>
      <c r="CS4" s="111"/>
      <c r="CT4" s="111">
        <f>IF($BZ4=$BZ5,$BV8,0)</f>
        <v>0</v>
      </c>
      <c r="CU4" s="111">
        <f>SUM(CQ4:CT4)</f>
        <v>0</v>
      </c>
      <c r="CV4" s="107">
        <v>2</v>
      </c>
    </row>
    <row r="5" spans="1:100">
      <c r="A5" s="2">
        <v>28</v>
      </c>
      <c r="B5" s="6">
        <f>VLOOKUP(A5,Spiele!$A$1:$L$116,2,FALSE)</f>
        <v>46191.833333333336</v>
      </c>
      <c r="C5" s="6" t="str">
        <f>VLOOKUP(A5,Spiele!$A$1:$L$116,9,FALSE)</f>
        <v>Guadalajara</v>
      </c>
      <c r="D5" s="54" t="str">
        <f>Y2</f>
        <v>Mexiko</v>
      </c>
      <c r="E5" s="38" t="s">
        <v>23</v>
      </c>
      <c r="F5" s="54" t="str">
        <f>Y4</f>
        <v>Südkorea</v>
      </c>
      <c r="G5" s="51"/>
      <c r="H5" s="74"/>
      <c r="I5" s="11" t="s">
        <v>24</v>
      </c>
      <c r="J5" s="74"/>
      <c r="K5" s="7" t="s">
        <v>25</v>
      </c>
      <c r="L5" s="1"/>
      <c r="M5" s="9" t="str">
        <f>VLOOKUP(4,$X$2:$AC$5,2,FALSE)</f>
        <v>Tschechien</v>
      </c>
      <c r="N5" s="2">
        <f>VLOOKUP(4,$X$2:$AC$5,3,FALSE)</f>
        <v>0</v>
      </c>
      <c r="O5" s="2">
        <f>VLOOKUP(4,$X$2:$AC$5,4,FALSE)</f>
        <v>0</v>
      </c>
      <c r="P5" s="2">
        <f>VLOOKUP(4,$X$2:$AC$5,5,FALSE)</f>
        <v>0</v>
      </c>
      <c r="Q5" s="2">
        <f>VLOOKUP(4,$X$2:$AC$5,6,FALSE)</f>
        <v>0</v>
      </c>
      <c r="S5" s="58">
        <f>IF(H7="",0,IF(K8=$B$98,IF(H7&gt;J7,3,IF(H7=J7,1,0)),0))</f>
        <v>0</v>
      </c>
      <c r="T5" s="58">
        <f>IF(H6="",0,IF(K6=$B$98,IF(J6&lt;H6,3,IF(J6=H6,1,0)),0))</f>
        <v>0</v>
      </c>
      <c r="U5" s="58">
        <f>IF(J4="",0,IF(K4=$B$98,IF(H4&lt;J4,3,IF(H4=J4,1,0)),0))</f>
        <v>0</v>
      </c>
      <c r="V5" s="57"/>
      <c r="W5" s="59"/>
      <c r="X5" s="59">
        <f>RANK(AD5,$AD$2:$AD$5)</f>
        <v>4</v>
      </c>
      <c r="Y5" s="109" t="s">
        <v>117</v>
      </c>
      <c r="Z5" s="59">
        <f>SUM(S5:V5)</f>
        <v>0</v>
      </c>
      <c r="AA5" s="59">
        <f>SUM(S9:V9)</f>
        <v>0</v>
      </c>
      <c r="AB5" s="59">
        <f>SUM(V6:V9)</f>
        <v>0</v>
      </c>
      <c r="AC5" s="59">
        <f>AA5-AB5</f>
        <v>0</v>
      </c>
      <c r="AD5" s="23">
        <f>IF(P$8="",(((((((AE5*10+Z5)*100+AC5)*100+AA5)*10+AK5)*10+AJ5)*100+AP5)*100+AU5)*10+AV5,(((((((AE5*10+Z5)*10+AK5)*10+AJ5)*100+AP5)*100+AU5)*100+AC5)*100+AA5)*10+AV5)</f>
        <v>1</v>
      </c>
      <c r="AE5" s="103"/>
      <c r="AF5" s="110">
        <f>IF($Z5=$Z2,$S5-$V2,0)</f>
        <v>0</v>
      </c>
      <c r="AG5" s="110">
        <f>IF($Z5=$Z3,$T5-$V3,0)</f>
        <v>0</v>
      </c>
      <c r="AH5" s="110">
        <f>IF($Z5=$Z4,$U5-$V4,0)</f>
        <v>0</v>
      </c>
      <c r="AI5" s="110"/>
      <c r="AJ5" s="110">
        <f>SUM(AF5:AI5)</f>
        <v>0</v>
      </c>
      <c r="AK5" s="103"/>
      <c r="AL5" s="110">
        <f>IF($Z5=$Z2,$S9-$V6,0)</f>
        <v>0</v>
      </c>
      <c r="AM5" s="110">
        <f>IF($Z5=$Z3,$T9-$V7,0)</f>
        <v>0</v>
      </c>
      <c r="AN5" s="110">
        <f>IF($Z5=$Z4,$U9-$V8,0)</f>
        <v>0</v>
      </c>
      <c r="AO5" s="110"/>
      <c r="AP5" s="110">
        <f>SUM(AL5:AO5)</f>
        <v>0</v>
      </c>
      <c r="AQ5" s="110">
        <f>IF($Z5=$Z2,$S9,0)</f>
        <v>0</v>
      </c>
      <c r="AR5" s="110">
        <f>IF($Z5=$Z3,$T9,0)</f>
        <v>0</v>
      </c>
      <c r="AS5" s="110">
        <f>IF($Z5=$Z4,$U9,0)</f>
        <v>0</v>
      </c>
      <c r="AT5" s="110"/>
      <c r="AU5" s="110">
        <f>SUM(AQ5:AT5)</f>
        <v>0</v>
      </c>
      <c r="AV5" s="103">
        <v>1</v>
      </c>
      <c r="AW5" s="2"/>
      <c r="AX5" s="2"/>
      <c r="AY5" s="2"/>
      <c r="AZ5" s="2"/>
      <c r="BA5" s="2">
        <v>32</v>
      </c>
      <c r="BB5" s="6">
        <f>VLOOKUP(BA5,Spiele!$A$1:$L$116,2,FALSE)</f>
        <v>46192.5</v>
      </c>
      <c r="BC5" s="6" t="str">
        <f>VLOOKUP(BA5,Spiele!$A$1:$L$116,9,FALSE)</f>
        <v>Seattle</v>
      </c>
      <c r="BD5" s="54" t="str">
        <f>BY2</f>
        <v>USA</v>
      </c>
      <c r="BE5" s="38" t="s">
        <v>23</v>
      </c>
      <c r="BF5" s="54" t="str">
        <f>BY4</f>
        <v>Australien</v>
      </c>
      <c r="BG5" s="51"/>
      <c r="BH5" s="74"/>
      <c r="BI5" s="11"/>
      <c r="BJ5" s="74"/>
      <c r="BK5" s="7" t="s">
        <v>25</v>
      </c>
      <c r="BL5" s="1"/>
      <c r="BM5" s="9" t="str">
        <f>VLOOKUP(4,$BX$2:$CC$5,2,FALSE)</f>
        <v>Türkei</v>
      </c>
      <c r="BN5" s="2">
        <f>VLOOKUP(4,$BX$2:$CC$5,3,FALSE)</f>
        <v>0</v>
      </c>
      <c r="BO5" s="2">
        <f>VLOOKUP(4,$BX$2:$CC$5,4,FALSE)</f>
        <v>0</v>
      </c>
      <c r="BP5" s="2">
        <f>VLOOKUP(4,$BX$2:$CC$5,5,FALSE)</f>
        <v>0</v>
      </c>
      <c r="BQ5" s="2">
        <f>VLOOKUP(4,$BX$2:$CC$5,6,FALSE)</f>
        <v>0</v>
      </c>
      <c r="BS5" s="58">
        <f>IF(BH7="",0,IF(BK8=$B$98,IF(BH7&gt;BJ7,3,IF(BH7=BJ7,1,0)),0))</f>
        <v>0</v>
      </c>
      <c r="BT5" s="58">
        <f>IF(BH6="",0,IF(BK6=$B$98,IF(BJ6&lt;BH6,3,IF(BJ6=BH6,1,0)),0))</f>
        <v>0</v>
      </c>
      <c r="BU5" s="58">
        <f>IF(BJ4="",0,IF(BK4=$B$98,IF(BH4&lt;BJ4,3,IF(BH4=BJ4,1,0)),0))</f>
        <v>0</v>
      </c>
      <c r="BV5" s="57"/>
      <c r="BW5" s="1"/>
      <c r="BX5" s="1">
        <f>RANK(CD5,$CD$2:$CD$5)</f>
        <v>4</v>
      </c>
      <c r="BY5" s="38" t="s">
        <v>113</v>
      </c>
      <c r="BZ5" s="1">
        <f>SUM(BS5:BV5)</f>
        <v>0</v>
      </c>
      <c r="CA5" s="1">
        <f>SUM(BS9:BV9)</f>
        <v>0</v>
      </c>
      <c r="CB5" s="1">
        <f>SUM(BV6:BV9)</f>
        <v>0</v>
      </c>
      <c r="CC5" s="1">
        <f>CA5-CB5</f>
        <v>0</v>
      </c>
      <c r="CD5" s="23">
        <f>IF(BP$8="",(((((((CE5*10+BZ5)*100+CC5)*100+CA5)*10+CK5)*10+CJ5)*100+CP5)*100+CU5)*10+CV5,(((((((CE5*10+BZ5)*10+CK5)*10+CJ5)*100+CP5)*100+CU5)*100+CC5)*100+CA5)*10+CV5)</f>
        <v>1</v>
      </c>
      <c r="CE5" s="107"/>
      <c r="CF5" s="111">
        <f>IF($BZ5=$BZ2,$BS5-$BV2,0)</f>
        <v>0</v>
      </c>
      <c r="CG5" s="111">
        <f>IF($BZ5=$BZ3,$BT5-$BV3,0)</f>
        <v>0</v>
      </c>
      <c r="CH5" s="111">
        <f>IF($BZ5=$BZ4,$BU5-$BV4,0)</f>
        <v>0</v>
      </c>
      <c r="CI5" s="111"/>
      <c r="CJ5" s="111">
        <f>SUM(CF5:CI5)</f>
        <v>0</v>
      </c>
      <c r="CK5" s="107"/>
      <c r="CL5" s="111">
        <f>IF($BZ5=$BZ2,$BS9-$BV6,0)</f>
        <v>0</v>
      </c>
      <c r="CM5" s="111">
        <f>IF($BZ5=$BZ3,$BT9-$BV7,0)</f>
        <v>0</v>
      </c>
      <c r="CN5" s="111">
        <f>IF($BZ5=$BZ4,$BU9-$BV8,0)</f>
        <v>0</v>
      </c>
      <c r="CO5" s="111"/>
      <c r="CP5" s="111">
        <f>SUM(CL5:CO5)</f>
        <v>0</v>
      </c>
      <c r="CQ5" s="111">
        <f>IF($BZ5=$BZ2,$BS9,0)</f>
        <v>0</v>
      </c>
      <c r="CR5" s="111">
        <f>IF($BZ5=$BZ3,$BT9,0)</f>
        <v>0</v>
      </c>
      <c r="CS5" s="111">
        <f>IF($BZ5=$BZ4,$BU9,0)</f>
        <v>0</v>
      </c>
      <c r="CT5" s="111"/>
      <c r="CU5" s="111">
        <f>SUM(CQ5:CT5)</f>
        <v>0</v>
      </c>
      <c r="CV5" s="107">
        <v>1</v>
      </c>
    </row>
    <row r="6" spans="1:100">
      <c r="A6" s="2">
        <v>25</v>
      </c>
      <c r="B6" s="6">
        <f>VLOOKUP(A6,Spiele!$A$1:$L$116,2,FALSE)</f>
        <v>46191.5</v>
      </c>
      <c r="C6" s="6" t="str">
        <f>VLOOKUP(A6,Spiele!$A$1:$L$116,9,FALSE)</f>
        <v>Atlanta</v>
      </c>
      <c r="D6" s="54" t="str">
        <f>Y5</f>
        <v>Tschechien</v>
      </c>
      <c r="E6" s="38" t="s">
        <v>23</v>
      </c>
      <c r="F6" s="54" t="str">
        <f>Y3</f>
        <v>Südafrika</v>
      </c>
      <c r="G6" s="51"/>
      <c r="H6" s="74"/>
      <c r="I6" s="11" t="s">
        <v>24</v>
      </c>
      <c r="J6" s="74"/>
      <c r="K6" s="7" t="s">
        <v>25</v>
      </c>
      <c r="L6" s="1"/>
      <c r="N6" s="1"/>
      <c r="O6" s="1"/>
      <c r="P6" s="1"/>
      <c r="S6" s="57"/>
      <c r="T6" s="58">
        <f>IF(K3=$B$98,H3,0)</f>
        <v>0</v>
      </c>
      <c r="U6" s="58">
        <f>IF(K5=$B$98,H5,0)</f>
        <v>0</v>
      </c>
      <c r="V6" s="58">
        <f>IF(K8=$B$98,J7,0)</f>
        <v>0</v>
      </c>
      <c r="W6" s="59"/>
      <c r="X6" s="59"/>
      <c r="Y6" s="59"/>
      <c r="Z6" s="59"/>
      <c r="AA6" s="59"/>
      <c r="AB6" s="59"/>
      <c r="AC6" s="59"/>
      <c r="AD6" s="62"/>
      <c r="AE6" s="104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V6" s="110"/>
      <c r="AW6" s="2"/>
      <c r="AX6" s="2"/>
      <c r="AY6" s="2"/>
      <c r="AZ6" s="2"/>
      <c r="BA6" s="2">
        <v>31</v>
      </c>
      <c r="BB6" s="6">
        <f>VLOOKUP(BA6,Spiele!$A$1:$L$116,2,FALSE)</f>
        <v>46192.875</v>
      </c>
      <c r="BC6" s="6" t="str">
        <f>VLOOKUP(BA6,Spiele!$A$1:$L$116,9,FALSE)</f>
        <v>San Francisco</v>
      </c>
      <c r="BD6" s="54" t="str">
        <f>BY5</f>
        <v>Türkei</v>
      </c>
      <c r="BE6" s="38" t="s">
        <v>23</v>
      </c>
      <c r="BF6" s="54" t="str">
        <f>BY3</f>
        <v>Paraguay</v>
      </c>
      <c r="BG6" s="51"/>
      <c r="BH6" s="74"/>
      <c r="BI6" s="11"/>
      <c r="BJ6" s="74"/>
      <c r="BK6" s="7" t="s">
        <v>25</v>
      </c>
      <c r="BL6" s="1"/>
      <c r="BN6" s="1"/>
      <c r="BO6" s="1"/>
      <c r="BP6" s="1"/>
      <c r="BS6" s="57"/>
      <c r="BT6" s="58">
        <f>IF(BK3=$B$98,BH3,0)</f>
        <v>0</v>
      </c>
      <c r="BU6" s="58">
        <f>IF(BK5=$B$98,BH5,0)</f>
        <v>0</v>
      </c>
      <c r="BV6" s="58">
        <f>IF(BK8=$B$98,BJ7,0)</f>
        <v>0</v>
      </c>
      <c r="BW6" s="1"/>
      <c r="BX6" s="1"/>
      <c r="BY6" s="59"/>
      <c r="BZ6" s="1"/>
      <c r="CA6" s="1"/>
      <c r="CB6" s="1"/>
      <c r="CC6" s="1"/>
      <c r="CD6" s="5"/>
      <c r="CE6" s="7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V6" s="111"/>
    </row>
    <row r="7" spans="1:100">
      <c r="A7" s="2">
        <v>53</v>
      </c>
      <c r="B7" s="6">
        <f>VLOOKUP(A7,Spiele!$A$1:$L$116,2,FALSE)</f>
        <v>46197.833333333336</v>
      </c>
      <c r="C7" s="6" t="str">
        <f>VLOOKUP(A7,Spiele!$A$1:$L$116,9,FALSE)</f>
        <v>Mexico City</v>
      </c>
      <c r="D7" s="54" t="str">
        <f>Y5</f>
        <v>Tschechien</v>
      </c>
      <c r="E7" s="38" t="s">
        <v>23</v>
      </c>
      <c r="F7" s="54" t="str">
        <f>Y2</f>
        <v>Mexiko</v>
      </c>
      <c r="G7" s="53"/>
      <c r="H7" s="74"/>
      <c r="I7" s="11" t="s">
        <v>24</v>
      </c>
      <c r="J7" s="74"/>
      <c r="K7" s="7" t="s">
        <v>25</v>
      </c>
      <c r="M7" s="35" t="str">
        <f>IF(N2&gt;0,M2,"")</f>
        <v/>
      </c>
      <c r="N7" s="2" t="s">
        <v>26</v>
      </c>
      <c r="P7" s="28"/>
      <c r="S7" s="58">
        <f>IF(K3=$B$98,J3,0)</f>
        <v>0</v>
      </c>
      <c r="T7" s="57"/>
      <c r="U7" s="58">
        <f>IF(K7=$B$98,H8,0)</f>
        <v>0</v>
      </c>
      <c r="V7" s="58">
        <f>IF(K6=$B$98,J6,0)</f>
        <v>0</v>
      </c>
      <c r="AD7" s="53" t="s">
        <v>91</v>
      </c>
      <c r="AE7" s="75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V7" s="112"/>
      <c r="AW7" s="2"/>
      <c r="AX7" s="2"/>
      <c r="AY7" s="2"/>
      <c r="AZ7" s="2"/>
      <c r="BA7" s="2">
        <v>59</v>
      </c>
      <c r="BB7" s="6">
        <f>VLOOKUP(BA7,Spiele!$A$1:$L$116,2,FALSE)</f>
        <v>46198.791666666664</v>
      </c>
      <c r="BC7" s="6" t="str">
        <f>VLOOKUP(BA7,Spiele!$A$1:$L$116,9,FALSE)</f>
        <v>Los Angeles</v>
      </c>
      <c r="BD7" s="54" t="str">
        <f>BY5</f>
        <v>Türkei</v>
      </c>
      <c r="BE7" s="38" t="s">
        <v>23</v>
      </c>
      <c r="BF7" s="54" t="str">
        <f>BY2</f>
        <v>USA</v>
      </c>
      <c r="BG7" s="53"/>
      <c r="BH7" s="74"/>
      <c r="BI7" s="11"/>
      <c r="BJ7" s="74"/>
      <c r="BK7" s="7" t="s">
        <v>25</v>
      </c>
      <c r="BM7" s="92" t="str">
        <f>IF(BN2&gt;0,BM2,"")</f>
        <v/>
      </c>
      <c r="BN7" s="2" t="s">
        <v>40</v>
      </c>
      <c r="BP7" s="28"/>
      <c r="BS7" s="58">
        <f>IF(BK3=$B$98,BJ3,0)</f>
        <v>0</v>
      </c>
      <c r="BT7" s="57"/>
      <c r="BU7" s="58">
        <f>IF(BK7=$B$98,BH8,0)</f>
        <v>0</v>
      </c>
      <c r="BV7" s="58">
        <f>IF(BK6=$B$98,BJ6,0)</f>
        <v>0</v>
      </c>
      <c r="CD7" s="2" t="s">
        <v>91</v>
      </c>
      <c r="CE7" s="8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V7" s="113"/>
    </row>
    <row r="8" spans="1:100">
      <c r="A8" s="2">
        <v>54</v>
      </c>
      <c r="B8" s="6">
        <f>VLOOKUP(A8,Spiele!$A$1:$L$116,2,FALSE)</f>
        <v>46197.833333333336</v>
      </c>
      <c r="C8" s="6" t="str">
        <f>VLOOKUP(A8,Spiele!$A$1:$L$116,9,FALSE)</f>
        <v>Monterrey</v>
      </c>
      <c r="D8" s="54" t="str">
        <f>Y3</f>
        <v>Südafrika</v>
      </c>
      <c r="E8" s="38" t="s">
        <v>23</v>
      </c>
      <c r="F8" s="54" t="str">
        <f>Y4</f>
        <v>Südkorea</v>
      </c>
      <c r="G8" s="53"/>
      <c r="H8" s="74"/>
      <c r="I8" s="11" t="s">
        <v>24</v>
      </c>
      <c r="J8" s="74"/>
      <c r="K8" s="7" t="s">
        <v>25</v>
      </c>
      <c r="M8" s="35" t="str">
        <f>IF(N3&gt;0,M3,"")</f>
        <v/>
      </c>
      <c r="N8" s="2" t="s">
        <v>28</v>
      </c>
      <c r="O8" s="29"/>
      <c r="P8" s="105" t="s">
        <v>11</v>
      </c>
      <c r="S8" s="58">
        <f>IF(K5=$B$98,J5,0)</f>
        <v>0</v>
      </c>
      <c r="T8" s="58">
        <f>IF(K7=$B$98,J8,0)</f>
        <v>0</v>
      </c>
      <c r="U8" s="57"/>
      <c r="V8" s="58">
        <f>IF(K4=$B$98,H4,0)</f>
        <v>0</v>
      </c>
      <c r="AD8" s="53" t="s">
        <v>92</v>
      </c>
      <c r="AE8" s="75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V8" s="112"/>
      <c r="AW8" s="2"/>
      <c r="AX8" s="2"/>
      <c r="AY8" s="2"/>
      <c r="AZ8" s="2"/>
      <c r="BA8" s="2">
        <v>60</v>
      </c>
      <c r="BB8" s="6">
        <f>VLOOKUP(BA8,Spiele!$A$1:$L$116,2,FALSE)</f>
        <v>46198.791666666664</v>
      </c>
      <c r="BC8" s="6" t="str">
        <f>VLOOKUP(BA8,Spiele!$A$1:$L$116,9,FALSE)</f>
        <v>San Francisco</v>
      </c>
      <c r="BD8" s="54" t="str">
        <f>BY3</f>
        <v>Paraguay</v>
      </c>
      <c r="BE8" s="38" t="s">
        <v>23</v>
      </c>
      <c r="BF8" s="54" t="str">
        <f>BY4</f>
        <v>Australien</v>
      </c>
      <c r="BG8" s="53"/>
      <c r="BH8" s="74"/>
      <c r="BI8" s="11"/>
      <c r="BJ8" s="74"/>
      <c r="BK8" s="7" t="s">
        <v>25</v>
      </c>
      <c r="BM8" s="92" t="str">
        <f>IF(BN3&gt;0,BM3,"")</f>
        <v/>
      </c>
      <c r="BN8" s="2" t="s">
        <v>41</v>
      </c>
      <c r="BO8" s="29"/>
      <c r="BP8" s="105" t="s">
        <v>11</v>
      </c>
      <c r="BS8" s="58">
        <f>IF(BK5=$B$98,BJ5,0)</f>
        <v>0</v>
      </c>
      <c r="BT8" s="58">
        <f>IF(BK7=$B$98,BJ8,0)</f>
        <v>0</v>
      </c>
      <c r="BU8" s="57"/>
      <c r="BV8" s="58">
        <f>IF(BK4=$B$98,BH4,0)</f>
        <v>0</v>
      </c>
      <c r="CD8" s="2" t="s">
        <v>92</v>
      </c>
      <c r="CE8" s="8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V8" s="113"/>
    </row>
    <row r="9" spans="1:100">
      <c r="E9" s="53"/>
      <c r="F9" s="53"/>
      <c r="G9" s="53"/>
      <c r="M9" s="35" t="str">
        <f>IF(N4&gt;0,M4,"")</f>
        <v/>
      </c>
      <c r="N9" s="2" t="s">
        <v>93</v>
      </c>
      <c r="S9" s="58">
        <f>IF(K8=$B$98,H7,0)</f>
        <v>0</v>
      </c>
      <c r="T9" s="58">
        <f>IF(K6=$B$98,H6,0)</f>
        <v>0</v>
      </c>
      <c r="U9" s="58">
        <f>IF(K4=$B$98,J4,0)</f>
        <v>0</v>
      </c>
      <c r="V9" s="57"/>
      <c r="AD9" s="53" t="s">
        <v>94</v>
      </c>
      <c r="AE9" s="75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V9" s="112"/>
      <c r="AW9" s="2"/>
      <c r="AX9" s="2"/>
      <c r="AY9" s="2"/>
      <c r="AZ9" s="2"/>
      <c r="BE9" s="53"/>
      <c r="BF9" s="53"/>
      <c r="BG9" s="53"/>
      <c r="BM9" s="92" t="str">
        <f>IF(BN4&gt;0,BM4,"")</f>
        <v/>
      </c>
      <c r="BN9" s="2" t="s">
        <v>101</v>
      </c>
      <c r="BS9" s="58">
        <f>IF(BK8=$B$98,BH7,0)</f>
        <v>0</v>
      </c>
      <c r="BT9" s="58">
        <f>IF(BK6=$B$98,BH6,0)</f>
        <v>0</v>
      </c>
      <c r="BU9" s="58">
        <f>IF(BK4=$B$98,BJ4,0)</f>
        <v>0</v>
      </c>
      <c r="BV9" s="57"/>
      <c r="CD9" s="2" t="s">
        <v>94</v>
      </c>
      <c r="CE9" s="8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V9" s="113"/>
    </row>
    <row r="10" spans="1:100" ht="6" customHeight="1">
      <c r="D10" s="53"/>
      <c r="E10" s="55"/>
      <c r="F10" s="56"/>
      <c r="G10" s="56"/>
      <c r="H10" s="53"/>
      <c r="I10" s="53"/>
      <c r="J10" s="53"/>
      <c r="AE10" s="75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V10" s="112"/>
      <c r="AW10" s="2"/>
      <c r="AX10" s="2"/>
      <c r="AY10" s="2"/>
      <c r="AZ10" s="2"/>
      <c r="BD10" s="53"/>
      <c r="BE10" s="55"/>
      <c r="BF10" s="56"/>
      <c r="BG10" s="56"/>
      <c r="BH10" s="53"/>
      <c r="BI10" s="53"/>
      <c r="BJ10" s="53"/>
      <c r="BS10" s="53"/>
      <c r="BT10" s="53"/>
      <c r="BU10" s="53"/>
      <c r="BV10" s="53"/>
      <c r="CE10" s="8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V10" s="113"/>
    </row>
    <row r="11" spans="1:100" s="10" customFormat="1">
      <c r="B11" s="30" t="s">
        <v>0</v>
      </c>
      <c r="C11" s="31" t="s">
        <v>30</v>
      </c>
      <c r="D11" s="51" t="s">
        <v>2</v>
      </c>
      <c r="E11" s="52"/>
      <c r="F11" s="51"/>
      <c r="G11" s="51"/>
      <c r="H11" s="19"/>
      <c r="I11" s="18"/>
      <c r="J11" s="19"/>
      <c r="K11" s="94"/>
      <c r="L11" s="16"/>
      <c r="M11" s="34" t="s">
        <v>3</v>
      </c>
      <c r="N11" s="16" t="s">
        <v>4</v>
      </c>
      <c r="O11" s="16" t="s">
        <v>5</v>
      </c>
      <c r="P11" s="16" t="s">
        <v>6</v>
      </c>
      <c r="Q11" s="16" t="s">
        <v>7</v>
      </c>
      <c r="R11" s="16"/>
      <c r="S11" s="53"/>
      <c r="T11" s="53"/>
      <c r="U11" s="53"/>
      <c r="V11" s="53"/>
      <c r="W11" s="51"/>
      <c r="X11" s="51" t="s">
        <v>8</v>
      </c>
      <c r="Y11" s="54" t="s">
        <v>9</v>
      </c>
      <c r="Z11" s="51" t="s">
        <v>4</v>
      </c>
      <c r="AA11" s="51" t="s">
        <v>5</v>
      </c>
      <c r="AB11" s="51" t="s">
        <v>6</v>
      </c>
      <c r="AC11" s="51" t="s">
        <v>7</v>
      </c>
      <c r="AD11" s="51"/>
      <c r="AE11" s="18" t="s">
        <v>10</v>
      </c>
      <c r="AF11" s="38" t="s">
        <v>11</v>
      </c>
      <c r="AG11" s="38"/>
      <c r="AH11" s="38"/>
      <c r="AI11" s="38"/>
      <c r="AJ11" s="38" t="s">
        <v>12</v>
      </c>
      <c r="AK11" s="54" t="s">
        <v>13</v>
      </c>
      <c r="AL11" s="38" t="s">
        <v>14</v>
      </c>
      <c r="AM11" s="38"/>
      <c r="AN11" s="38"/>
      <c r="AO11" s="38"/>
      <c r="AP11" s="38" t="s">
        <v>15</v>
      </c>
      <c r="AQ11" s="38" t="s">
        <v>16</v>
      </c>
      <c r="AR11" s="38"/>
      <c r="AS11" s="38"/>
      <c r="AT11" s="38"/>
      <c r="AU11" s="55" t="s">
        <v>17</v>
      </c>
      <c r="AV11" s="54" t="s">
        <v>18</v>
      </c>
      <c r="BB11" s="68" t="s">
        <v>0</v>
      </c>
      <c r="BC11" s="69" t="s">
        <v>20</v>
      </c>
      <c r="BD11" s="51" t="s">
        <v>2</v>
      </c>
      <c r="BE11" s="52"/>
      <c r="BF11" s="51"/>
      <c r="BG11" s="51"/>
      <c r="BH11" s="19"/>
      <c r="BI11" s="18"/>
      <c r="BJ11" s="19"/>
      <c r="BK11" s="94"/>
      <c r="BL11" s="16"/>
      <c r="BM11" s="34" t="s">
        <v>3</v>
      </c>
      <c r="BN11" s="16" t="s">
        <v>4</v>
      </c>
      <c r="BO11" s="16" t="s">
        <v>5</v>
      </c>
      <c r="BP11" s="16" t="s">
        <v>6</v>
      </c>
      <c r="BQ11" s="16" t="s">
        <v>7</v>
      </c>
      <c r="BR11" s="16"/>
      <c r="BS11" s="53"/>
      <c r="BT11" s="53"/>
      <c r="BU11" s="53"/>
      <c r="BV11" s="53"/>
      <c r="BW11" s="16"/>
      <c r="BX11" s="16" t="s">
        <v>8</v>
      </c>
      <c r="BY11" s="54" t="s">
        <v>9</v>
      </c>
      <c r="BZ11" s="16" t="s">
        <v>4</v>
      </c>
      <c r="CA11" s="16" t="s">
        <v>5</v>
      </c>
      <c r="CB11" s="16" t="s">
        <v>6</v>
      </c>
      <c r="CC11" s="16" t="s">
        <v>7</v>
      </c>
      <c r="CD11" s="16"/>
      <c r="CE11" s="94" t="s">
        <v>10</v>
      </c>
      <c r="CF11" s="14" t="s">
        <v>11</v>
      </c>
      <c r="CG11" s="14"/>
      <c r="CH11" s="14"/>
      <c r="CI11" s="14"/>
      <c r="CJ11" s="14" t="s">
        <v>12</v>
      </c>
      <c r="CK11" s="20" t="s">
        <v>13</v>
      </c>
      <c r="CL11" s="14" t="s">
        <v>14</v>
      </c>
      <c r="CM11" s="14"/>
      <c r="CN11" s="14"/>
      <c r="CO11" s="14"/>
      <c r="CP11" s="14" t="s">
        <v>15</v>
      </c>
      <c r="CQ11" s="14" t="s">
        <v>16</v>
      </c>
      <c r="CR11" s="14"/>
      <c r="CS11" s="14"/>
      <c r="CT11" s="14"/>
      <c r="CU11" s="15" t="s">
        <v>17</v>
      </c>
      <c r="CV11" s="20" t="s">
        <v>18</v>
      </c>
    </row>
    <row r="12" spans="1:100">
      <c r="B12" s="3" t="s">
        <v>21</v>
      </c>
      <c r="C12" s="3" t="s">
        <v>22</v>
      </c>
      <c r="D12" s="53"/>
      <c r="E12" s="53"/>
      <c r="F12" s="53"/>
      <c r="G12" s="53"/>
      <c r="L12" s="1"/>
      <c r="M12" s="9" t="str">
        <f>VLOOKUP(1,$X$12:$AC$15,2,FALSE)</f>
        <v>Kanada</v>
      </c>
      <c r="N12" s="2">
        <f>VLOOKUP(1,$X$12:$AC$15,3,FALSE)</f>
        <v>0</v>
      </c>
      <c r="O12" s="2">
        <f>VLOOKUP(1,$X$12:$AC$15,4,FALSE)</f>
        <v>0</v>
      </c>
      <c r="P12" s="2">
        <f>VLOOKUP(1,$X$12:$AC$15,5,FALSE)</f>
        <v>0</v>
      </c>
      <c r="Q12" s="2">
        <f>VLOOKUP(1,$X$12:$AC$15,6,FALSE)</f>
        <v>0</v>
      </c>
      <c r="S12" s="57"/>
      <c r="T12" s="58">
        <f>IF(H13="",0,IF(K13=$B$98,IF(H13&gt;J13,3,IF(H13=J13,1,0)),0))</f>
        <v>0</v>
      </c>
      <c r="U12" s="58">
        <f>IF(H15="",0,IF(K15=$B$98,IF(H15&gt;J15,3,IF(H15=J15,1,0)),0))</f>
        <v>0</v>
      </c>
      <c r="V12" s="58">
        <f>IF(J17="",0,IF(K18=$B$98,IF(H17&lt;J17,3,IF(H17=J17,1,0)),0))</f>
        <v>0</v>
      </c>
      <c r="W12" s="59"/>
      <c r="X12" s="59">
        <f>RANK(AD12,$AD$12:$AD$15)</f>
        <v>1</v>
      </c>
      <c r="Y12" s="38" t="s">
        <v>126</v>
      </c>
      <c r="Z12" s="59">
        <f>SUM(S12:V12)</f>
        <v>0</v>
      </c>
      <c r="AA12" s="59">
        <f>SUM(S16:V16)</f>
        <v>0</v>
      </c>
      <c r="AB12" s="59">
        <f>SUM(S16:S19)</f>
        <v>0</v>
      </c>
      <c r="AC12" s="59">
        <f>AA12-AB12</f>
        <v>0</v>
      </c>
      <c r="AD12" s="23">
        <f>IF(P$18="",(((((((AE12*10+Z12)*100+AC12)*100+AA12)*10+AK12)*10+AJ12)*100+AP12)*100+AU12)*10+AV12,(((((((AE12*10+Z12)*10+AK12)*10+AJ12)*100+AP12)*100+AU12)*100+AC12)*100+AA12)*10+AV12)</f>
        <v>4</v>
      </c>
      <c r="AE12" s="103"/>
      <c r="AF12" s="110"/>
      <c r="AG12" s="110">
        <f>IF($Z12=$Z13,$T12-$S13,0)</f>
        <v>0</v>
      </c>
      <c r="AH12" s="110">
        <f>IF($Z12=$Z14,$U12-$S14,0)</f>
        <v>0</v>
      </c>
      <c r="AI12" s="110">
        <f>IF($Z12=$Z15,$V12-$S15,0)</f>
        <v>0</v>
      </c>
      <c r="AJ12" s="110">
        <f>SUM(AF12:AI12)</f>
        <v>0</v>
      </c>
      <c r="AK12" s="103"/>
      <c r="AL12" s="110"/>
      <c r="AM12" s="110">
        <f>IF($Z12=$Z13,$T16-$S17,0)</f>
        <v>0</v>
      </c>
      <c r="AN12" s="110">
        <f>IF($Z12=$Z14,$U16-$S18,0)</f>
        <v>0</v>
      </c>
      <c r="AO12" s="110">
        <f>IF($Z12=$Z15,$V16-$S19,0)</f>
        <v>0</v>
      </c>
      <c r="AP12" s="110">
        <f>SUM(AL12:AO12)</f>
        <v>0</v>
      </c>
      <c r="AQ12" s="110"/>
      <c r="AR12" s="110">
        <f>IF($Z12=$Z13,$T16,0)</f>
        <v>0</v>
      </c>
      <c r="AS12" s="110">
        <f>IF($Z12=$Z14,$U16,0)</f>
        <v>0</v>
      </c>
      <c r="AT12" s="110">
        <f>IF($Z12=$Z15,$V16,0)</f>
        <v>0</v>
      </c>
      <c r="AU12" s="110">
        <f>SUM(AQ12:AT12)</f>
        <v>0</v>
      </c>
      <c r="AV12" s="103">
        <v>4</v>
      </c>
      <c r="AW12" s="2"/>
      <c r="AX12" s="2"/>
      <c r="AY12" s="2"/>
      <c r="AZ12" s="2"/>
      <c r="BB12" s="3" t="s">
        <v>21</v>
      </c>
      <c r="BC12" s="3" t="s">
        <v>22</v>
      </c>
      <c r="BD12" s="53"/>
      <c r="BE12" s="53"/>
      <c r="BF12" s="53"/>
      <c r="BG12" s="53"/>
      <c r="BL12" s="1"/>
      <c r="BM12" s="9" t="str">
        <f>VLOOKUP(1,$BX$12:$CC$15,2,FALSE)</f>
        <v>Deutschland</v>
      </c>
      <c r="BN12" s="2">
        <f>VLOOKUP(1,$BX$12:$CC$15,3,FALSE)</f>
        <v>0</v>
      </c>
      <c r="BO12" s="2">
        <f>VLOOKUP(1,$BX$12:$CC$15,4,FALSE)</f>
        <v>0</v>
      </c>
      <c r="BP12" s="2">
        <f>VLOOKUP(1,$BX$12:$CC$15,5,FALSE)</f>
        <v>0</v>
      </c>
      <c r="BQ12" s="2">
        <f>VLOOKUP(1,$BX$12:$CC$15,6,FALSE)</f>
        <v>0</v>
      </c>
      <c r="BS12" s="57"/>
      <c r="BT12" s="58">
        <f>IF(BH13="",0,IF(BK13=$B$98,IF(BH13&gt;BJ13,3,IF(BH13=BJ13,1,0)),0))</f>
        <v>0</v>
      </c>
      <c r="BU12" s="58">
        <f>IF(BH15="",0,IF(BK15=$B$98,IF(BH15&gt;BJ15,3,IF(BH15=BJ15,1,0)),0))</f>
        <v>0</v>
      </c>
      <c r="BV12" s="58">
        <f>IF(BJ17="",0,IF(BK18=$B$98,IF(BH17&lt;BJ17,3,IF(BH17=BJ17,1,0)),0))</f>
        <v>0</v>
      </c>
      <c r="BW12" s="1"/>
      <c r="BX12" s="1">
        <f>RANK(CD12,$CD$12:$CD$15)</f>
        <v>1</v>
      </c>
      <c r="BY12" s="38" t="s">
        <v>65</v>
      </c>
      <c r="BZ12" s="1">
        <f>SUM(BS12:BV12)</f>
        <v>0</v>
      </c>
      <c r="CA12" s="1">
        <f>SUM(BS16:BV16)</f>
        <v>0</v>
      </c>
      <c r="CB12" s="1">
        <f>SUM(BS16:BS19)</f>
        <v>0</v>
      </c>
      <c r="CC12" s="1">
        <f>CA12-CB12</f>
        <v>0</v>
      </c>
      <c r="CD12" s="23">
        <f>IF(BP$18="",(((((((CE12*10+BZ12)*100+CC12)*100+CA12)*10+CK12)*10+CJ12)*100+CP12)*100+CU12)*10+CV12,(((((((CE12*10+BZ12)*10+CK12)*10+CJ12)*100+CP12)*100+CU12)*100+CC12)*100+CA12)*10+CV12)</f>
        <v>4</v>
      </c>
      <c r="CE12" s="107"/>
      <c r="CF12" s="111"/>
      <c r="CG12" s="111">
        <f>IF($BZ12=$BZ13,$BT12-$BS13,0)</f>
        <v>0</v>
      </c>
      <c r="CH12" s="111">
        <f>IF($BZ12=$BZ14,$BU12-$BS14,0)</f>
        <v>0</v>
      </c>
      <c r="CI12" s="111">
        <f>IF($BZ12=$BZ15,$BV12-$BS15,0)</f>
        <v>0</v>
      </c>
      <c r="CJ12" s="111">
        <f>SUM(CF12:CI12)</f>
        <v>0</v>
      </c>
      <c r="CK12" s="107"/>
      <c r="CL12" s="111"/>
      <c r="CM12" s="111">
        <f>IF($BZ12=$BZ13,$BT16-$BS17,0)</f>
        <v>0</v>
      </c>
      <c r="CN12" s="111">
        <f>IF($BZ12=$BZ14,$BU16-$BS18,0)</f>
        <v>0</v>
      </c>
      <c r="CO12" s="111">
        <f>IF($BZ12=$BZ15,$BV16-$BS19,0)</f>
        <v>0</v>
      </c>
      <c r="CP12" s="111">
        <f>SUM(CL12:CO12)</f>
        <v>0</v>
      </c>
      <c r="CQ12" s="111"/>
      <c r="CR12" s="111">
        <f>IF($BZ12=$BZ13,$BT16,0)</f>
        <v>0</v>
      </c>
      <c r="CS12" s="111">
        <f>IF($BZ12=$BZ14,$BU16,0)</f>
        <v>0</v>
      </c>
      <c r="CT12" s="111">
        <f>IF($BZ12=$BZ15,$BV16,0)</f>
        <v>0</v>
      </c>
      <c r="CU12" s="111">
        <f>SUM(CQ12:CT12)</f>
        <v>0</v>
      </c>
      <c r="CV12" s="107">
        <v>4</v>
      </c>
    </row>
    <row r="13" spans="1:100">
      <c r="A13" s="15">
        <v>3</v>
      </c>
      <c r="B13" s="6">
        <f>VLOOKUP(A13,Spiele!$A$1:$L$116,2,FALSE)</f>
        <v>46185.625</v>
      </c>
      <c r="C13" s="6" t="str">
        <f>VLOOKUP(A13,Spiele!$A$1:$L$116,9,FALSE)</f>
        <v>Toronto</v>
      </c>
      <c r="D13" s="54" t="str">
        <f>Y12</f>
        <v>Kanada</v>
      </c>
      <c r="E13" s="38" t="s">
        <v>23</v>
      </c>
      <c r="F13" s="54" t="str">
        <f>Y13</f>
        <v>Bosnien/Herzg.</v>
      </c>
      <c r="G13" s="51"/>
      <c r="H13" s="74"/>
      <c r="I13" s="11" t="s">
        <v>24</v>
      </c>
      <c r="J13" s="74"/>
      <c r="K13" s="7" t="s">
        <v>25</v>
      </c>
      <c r="L13" s="1"/>
      <c r="M13" s="9" t="str">
        <f>VLOOKUP(2,$X$12:$AC$15,2,FALSE)</f>
        <v>Bosnien/Herzg.</v>
      </c>
      <c r="N13" s="2">
        <f>VLOOKUP(2,$X$12:$AC$15,3,FALSE)</f>
        <v>0</v>
      </c>
      <c r="O13" s="2">
        <f>VLOOKUP(2,$X$12:$AC$15,4,FALSE)</f>
        <v>0</v>
      </c>
      <c r="P13" s="2">
        <f>VLOOKUP(2,$X$12:$AC$15,5,FALSE)</f>
        <v>0</v>
      </c>
      <c r="Q13" s="2">
        <f>VLOOKUP(2,$X$12:$AC$15,6,FALSE)</f>
        <v>0</v>
      </c>
      <c r="S13" s="58">
        <f>IF(J13="",0,IF(K13=$B$98,IF(H13&lt;J13,3,IF(H13=J13,1,0)),0))</f>
        <v>0</v>
      </c>
      <c r="T13" s="57"/>
      <c r="U13" s="58">
        <f>IF(H18="",0,IF(K17=$B$98,IF(H18&gt;J18,3,IF(H18=J18,1,0)),0))</f>
        <v>0</v>
      </c>
      <c r="V13" s="58">
        <f>IF(J16="",0,IF(K16=$B$98,IF(J16&gt;H16,3,IF(J16=H16,1,0)),0))</f>
        <v>0</v>
      </c>
      <c r="W13" s="59"/>
      <c r="X13" s="59">
        <f>RANK(AD13,$AD$12:$AD$15)</f>
        <v>2</v>
      </c>
      <c r="Y13" s="38" t="s">
        <v>127</v>
      </c>
      <c r="Z13" s="59">
        <f>SUM(S13:V13)</f>
        <v>0</v>
      </c>
      <c r="AA13" s="59">
        <f>SUM(S17:V17)</f>
        <v>0</v>
      </c>
      <c r="AB13" s="59">
        <f>SUM(T16:T19)</f>
        <v>0</v>
      </c>
      <c r="AC13" s="59">
        <f>AA13-AB13</f>
        <v>0</v>
      </c>
      <c r="AD13" s="23">
        <f>IF(P$18="",(((((((AE13*10+Z13)*100+AC13)*100+AA13)*10+AK13)*10+AJ13)*100+AP13)*100+AU13)*10+AV13,(((((((AE13*10+Z13)*10+AK13)*10+AJ13)*100+AP13)*100+AU13)*100+AC13)*100+AA13)*10+AV13)</f>
        <v>3</v>
      </c>
      <c r="AE13" s="103"/>
      <c r="AF13" s="110">
        <f>IF($Z13=$Z12,$S13-$T12,0)</f>
        <v>0</v>
      </c>
      <c r="AG13" s="110"/>
      <c r="AH13" s="110">
        <f>IF($Z13=$Z14,$U13-$T14,0)</f>
        <v>0</v>
      </c>
      <c r="AI13" s="110">
        <f>IF($Z13=$Z15,$V13-$T15,0)</f>
        <v>0</v>
      </c>
      <c r="AJ13" s="110">
        <f>SUM(AF13:AI13)</f>
        <v>0</v>
      </c>
      <c r="AK13" s="103"/>
      <c r="AL13" s="110">
        <f>IF($Z13=$Z12,$S17-$T16,0)</f>
        <v>0</v>
      </c>
      <c r="AM13" s="110"/>
      <c r="AN13" s="110">
        <f>IF($Z13=$Z14,$U17-$T18,0)</f>
        <v>0</v>
      </c>
      <c r="AO13" s="110">
        <f>IF($Z13=$Z15,$V17-$T19,0)</f>
        <v>0</v>
      </c>
      <c r="AP13" s="110">
        <f>SUM(AL13:AO13)</f>
        <v>0</v>
      </c>
      <c r="AQ13" s="110">
        <f>IF($Z13=$Z12,$S17,0)</f>
        <v>0</v>
      </c>
      <c r="AR13" s="110"/>
      <c r="AS13" s="110">
        <f>IF($Z13=$Z14,$U17,0)</f>
        <v>0</v>
      </c>
      <c r="AT13" s="110">
        <f>IF($Z13=$Z15,$V17,0)</f>
        <v>0</v>
      </c>
      <c r="AU13" s="110">
        <f>SUM(AQ13:AT13)</f>
        <v>0</v>
      </c>
      <c r="AV13" s="103">
        <v>3</v>
      </c>
      <c r="AW13" s="2"/>
      <c r="AX13" s="2"/>
      <c r="AY13" s="2"/>
      <c r="AZ13" s="2"/>
      <c r="BA13" s="2">
        <v>10</v>
      </c>
      <c r="BB13" s="6">
        <f>VLOOKUP(BA13,Spiele!$A$1:$L$116,2,FALSE)</f>
        <v>46187.5</v>
      </c>
      <c r="BC13" s="6" t="str">
        <f>VLOOKUP(BA13,Spiele!$A$1:$L$116,9,FALSE)</f>
        <v>Houston</v>
      </c>
      <c r="BD13" s="54" t="str">
        <f>BY12</f>
        <v>Deutschland</v>
      </c>
      <c r="BE13" s="38" t="s">
        <v>23</v>
      </c>
      <c r="BF13" s="54" t="str">
        <f>BY13</f>
        <v>Curaçao</v>
      </c>
      <c r="BG13" s="51"/>
      <c r="BH13" s="74"/>
      <c r="BI13" s="11"/>
      <c r="BJ13" s="74"/>
      <c r="BK13" s="7" t="s">
        <v>25</v>
      </c>
      <c r="BL13" s="1"/>
      <c r="BM13" s="9" t="str">
        <f>VLOOKUP(2,$BX$12:$CC$15,2,FALSE)</f>
        <v>Curaçao</v>
      </c>
      <c r="BN13" s="2">
        <f>VLOOKUP(2,$BX$12:$CC$15,3,FALSE)</f>
        <v>0</v>
      </c>
      <c r="BO13" s="2">
        <f>VLOOKUP(2,$BX$12:$CC$15,4,FALSE)</f>
        <v>0</v>
      </c>
      <c r="BP13" s="2">
        <f>VLOOKUP(2,$BX$12:$CC$15,5,FALSE)</f>
        <v>0</v>
      </c>
      <c r="BQ13" s="2">
        <f>VLOOKUP(2,$BX$12:$CC$15,6,FALSE)</f>
        <v>0</v>
      </c>
      <c r="BS13" s="58">
        <f>IF(BJ13="",0,IF(BK13=$B$98,IF(BH13&lt;BJ13,3,IF(BH13=BJ13,1,0)),0))</f>
        <v>0</v>
      </c>
      <c r="BT13" s="57"/>
      <c r="BU13" s="58">
        <f>IF(BH18="",0,IF(BK17=$B$98,IF(BH18&gt;BJ18,3,IF(BH18=BJ18,1,0)),0))</f>
        <v>0</v>
      </c>
      <c r="BV13" s="58">
        <f>IF(BJ16="",0,IF(BK16=$B$98,IF(BJ16&gt;BH16,3,IF(BJ16=BH16,1,0)),0))</f>
        <v>0</v>
      </c>
      <c r="BW13" s="1"/>
      <c r="BX13" s="1">
        <f>RANK(CD13,$CD$12:$CD$15)</f>
        <v>2</v>
      </c>
      <c r="BY13" s="38" t="s">
        <v>128</v>
      </c>
      <c r="BZ13" s="1">
        <f>SUM(BS13:BV13)</f>
        <v>0</v>
      </c>
      <c r="CA13" s="1">
        <f>SUM(BS17:BV17)</f>
        <v>0</v>
      </c>
      <c r="CB13" s="1">
        <f>SUM(BT16:BT19)</f>
        <v>0</v>
      </c>
      <c r="CC13" s="1">
        <f>CA13-CB13</f>
        <v>0</v>
      </c>
      <c r="CD13" s="23">
        <f>IF(BP$18="",(((((((CE13*10+BZ13)*100+CC13)*100+CA13)*10+CK13)*10+CJ13)*100+CP13)*100+CU13)*10+CV13,(((((((CE13*10+BZ13)*10+CK13)*10+CJ13)*100+CP13)*100+CU13)*100+CC13)*100+CA13)*10+CV13)</f>
        <v>3</v>
      </c>
      <c r="CE13" s="107"/>
      <c r="CF13" s="111">
        <f>IF($BZ13=$BZ12,$BS13-$BT12,0)</f>
        <v>0</v>
      </c>
      <c r="CG13" s="111"/>
      <c r="CH13" s="111">
        <f>IF($BZ13=$BZ14,$BU13-$BT14,0)</f>
        <v>0</v>
      </c>
      <c r="CI13" s="111">
        <f>IF($BZ13=$BZ15,$BV13-$BT15,0)</f>
        <v>0</v>
      </c>
      <c r="CJ13" s="111">
        <f>SUM(CF13:CI13)</f>
        <v>0</v>
      </c>
      <c r="CK13" s="107"/>
      <c r="CL13" s="111">
        <f>IF($BZ13=$BZ12,$BS17-$BT16,0)</f>
        <v>0</v>
      </c>
      <c r="CM13" s="111"/>
      <c r="CN13" s="111">
        <f>IF($BZ13=$BZ14,$BU17-$BT18,0)</f>
        <v>0</v>
      </c>
      <c r="CO13" s="111">
        <f>IF($BZ13=$BZ15,$BV17-$BT19,0)</f>
        <v>0</v>
      </c>
      <c r="CP13" s="111">
        <f>SUM(CL13:CO13)</f>
        <v>0</v>
      </c>
      <c r="CQ13" s="111">
        <f>IF($BZ13=$BZ12,$BS17,0)</f>
        <v>0</v>
      </c>
      <c r="CR13" s="111"/>
      <c r="CS13" s="111">
        <f>IF($BZ13=$BZ14,$BU17,0)</f>
        <v>0</v>
      </c>
      <c r="CT13" s="111">
        <f>IF($BZ13=$BZ15,$BV17,0)</f>
        <v>0</v>
      </c>
      <c r="CU13" s="111">
        <f>SUM(CQ13:CT13)</f>
        <v>0</v>
      </c>
      <c r="CV13" s="107">
        <v>3</v>
      </c>
    </row>
    <row r="14" spans="1:100">
      <c r="A14" s="2">
        <v>8</v>
      </c>
      <c r="B14" s="6">
        <f>VLOOKUP(A14,Spiele!$A$1:$L$116,2,FALSE)</f>
        <v>46186.5</v>
      </c>
      <c r="C14" s="6" t="str">
        <f>VLOOKUP(A14,Spiele!$A$1:$L$116,9,FALSE)</f>
        <v>San Francisco</v>
      </c>
      <c r="D14" s="54" t="str">
        <f>Y14</f>
        <v>Katar</v>
      </c>
      <c r="E14" s="38" t="s">
        <v>23</v>
      </c>
      <c r="F14" s="54" t="str">
        <f>Y15</f>
        <v>Schweiz</v>
      </c>
      <c r="G14" s="51"/>
      <c r="H14" s="74"/>
      <c r="I14" s="11" t="s">
        <v>24</v>
      </c>
      <c r="J14" s="74"/>
      <c r="K14" s="7" t="s">
        <v>25</v>
      </c>
      <c r="L14" s="1"/>
      <c r="M14" s="9" t="str">
        <f>VLOOKUP(3,$X$12:$AC$15,2,FALSE)</f>
        <v>Katar</v>
      </c>
      <c r="N14" s="2">
        <f>VLOOKUP(3,$X$12:$AC$15,3,FALSE)</f>
        <v>0</v>
      </c>
      <c r="O14" s="2">
        <f>VLOOKUP(3,$X$12:$AC$15,4,FALSE)</f>
        <v>0</v>
      </c>
      <c r="P14" s="2">
        <f>VLOOKUP(3,$X$12:$AC$15,5,FALSE)</f>
        <v>0</v>
      </c>
      <c r="Q14" s="2">
        <f>VLOOKUP(3,$X$12:$AC$15,6,FALSE)</f>
        <v>0</v>
      </c>
      <c r="S14" s="58">
        <f>IF(J15="",0,IF(K15=$B$98,IF(H15&lt;J15,3,IF(H15=J15,1,0)),0))</f>
        <v>0</v>
      </c>
      <c r="T14" s="58">
        <f>IF(J18="",0,IF(K17=$B$98,IF(H18&lt;J18,3,IF(H18=J18,1,0)),0))</f>
        <v>0</v>
      </c>
      <c r="U14" s="57"/>
      <c r="V14" s="58">
        <f>IF(H14="",0,IF(K14=$B$98,IF(H14&gt;J14,3,IF(H14=J14,1,0)),0))</f>
        <v>0</v>
      </c>
      <c r="W14" s="59"/>
      <c r="X14" s="59">
        <f>RANK(AD14,$AD$12:$AD$15)</f>
        <v>3</v>
      </c>
      <c r="Y14" s="38" t="s">
        <v>129</v>
      </c>
      <c r="Z14" s="59">
        <f>SUM(S14:V14)</f>
        <v>0</v>
      </c>
      <c r="AA14" s="59">
        <f>SUM(S18:V18)</f>
        <v>0</v>
      </c>
      <c r="AB14" s="59">
        <f>SUM(U16:U19)</f>
        <v>0</v>
      </c>
      <c r="AC14" s="59">
        <f>AA14-AB14</f>
        <v>0</v>
      </c>
      <c r="AD14" s="23">
        <f>IF(P$18="",(((((((AE14*10+Z14)*100+AC14)*100+AA14)*10+AK14)*10+AJ14)*100+AP14)*100+AU14)*10+AV14,(((((((AE14*10+Z14)*10+AK14)*10+AJ14)*100+AP14)*100+AU14)*100+AC14)*100+AA14)*10+AV14)</f>
        <v>2</v>
      </c>
      <c r="AE14" s="103"/>
      <c r="AF14" s="110">
        <f>IF($Z14=$Z12,$S14-$U12,0)</f>
        <v>0</v>
      </c>
      <c r="AG14" s="110">
        <f>IF($Z14=$Z13,$T14-$U13,0)</f>
        <v>0</v>
      </c>
      <c r="AH14" s="110"/>
      <c r="AI14" s="110">
        <f>IF($Z14=$Z15,$V14-$U15,0)</f>
        <v>0</v>
      </c>
      <c r="AJ14" s="110">
        <f>SUM(AF14:AI14)</f>
        <v>0</v>
      </c>
      <c r="AK14" s="103"/>
      <c r="AL14" s="110">
        <f>IF($Z14=$Z12,$S18-$U16,0)</f>
        <v>0</v>
      </c>
      <c r="AM14" s="110">
        <f>IF($Z14=$Z13,$T18-$U17,0)</f>
        <v>0</v>
      </c>
      <c r="AN14" s="110"/>
      <c r="AO14" s="110">
        <f>IF($Z14=$Z15,$V18-$U19,0)</f>
        <v>0</v>
      </c>
      <c r="AP14" s="110">
        <f>SUM(AL14:AO14)</f>
        <v>0</v>
      </c>
      <c r="AQ14" s="110">
        <f>IF($Z14=$Z12,$S18,0)</f>
        <v>0</v>
      </c>
      <c r="AR14" s="110">
        <f>IF($Z14=$Z13,$T18,0)</f>
        <v>0</v>
      </c>
      <c r="AS14" s="110"/>
      <c r="AT14" s="110">
        <f>IF($Z14=$Z15,$V18,0)</f>
        <v>0</v>
      </c>
      <c r="AU14" s="110">
        <f>SUM(AQ14:AT14)</f>
        <v>0</v>
      </c>
      <c r="AV14" s="103">
        <v>2</v>
      </c>
      <c r="AW14" s="2"/>
      <c r="AX14" s="2"/>
      <c r="AY14" s="2"/>
      <c r="AZ14" s="2"/>
      <c r="BA14" s="2">
        <v>9</v>
      </c>
      <c r="BB14" s="6">
        <f>VLOOKUP(BA14,Spiele!$A$1:$L$116,2,FALSE)</f>
        <v>46187.791666666664</v>
      </c>
      <c r="BC14" s="6" t="str">
        <f>VLOOKUP(BA14,Spiele!$A$1:$L$116,9,FALSE)</f>
        <v>Philadelphia</v>
      </c>
      <c r="BD14" s="54" t="str">
        <f>BY14</f>
        <v>Elfenbeinküste</v>
      </c>
      <c r="BE14" s="38" t="s">
        <v>23</v>
      </c>
      <c r="BF14" s="54" t="str">
        <f>BY15</f>
        <v>Ecuador</v>
      </c>
      <c r="BG14" s="51"/>
      <c r="BH14" s="74"/>
      <c r="BI14" s="11"/>
      <c r="BJ14" s="74"/>
      <c r="BK14" s="7" t="s">
        <v>25</v>
      </c>
      <c r="BL14" s="1"/>
      <c r="BM14" s="9" t="str">
        <f>VLOOKUP(3,$BX$12:$CC$15,2,FALSE)</f>
        <v>Elfenbeinküste</v>
      </c>
      <c r="BN14" s="2">
        <f>VLOOKUP(3,$BX$12:$CC$15,3,FALSE)</f>
        <v>0</v>
      </c>
      <c r="BO14" s="2">
        <f>VLOOKUP(3,$BX$12:$CC$15,4,FALSE)</f>
        <v>0</v>
      </c>
      <c r="BP14" s="2">
        <f>VLOOKUP(3,$BX$12:$CC$15,5,FALSE)</f>
        <v>0</v>
      </c>
      <c r="BQ14" s="2">
        <f>VLOOKUP(3,$BX$12:$CC$15,6,FALSE)</f>
        <v>0</v>
      </c>
      <c r="BS14" s="58">
        <f>IF(BJ15="",0,IF(BK15=$B$98,IF(BH15&lt;BJ15,3,IF(BH15=BJ15,1,0)),0))</f>
        <v>0</v>
      </c>
      <c r="BT14" s="58">
        <f>IF(BJ18="",0,IF(BK17=$B$98,IF(BH18&lt;BJ18,3,IF(BH18=BJ18,1,0)),0))</f>
        <v>0</v>
      </c>
      <c r="BU14" s="57"/>
      <c r="BV14" s="58">
        <f>IF(BH14="",0,IF(BK14=$B$98,IF(BH14&gt;BJ14,3,IF(BH14=BJ14,1,0)),0))</f>
        <v>0</v>
      </c>
      <c r="BW14" s="1"/>
      <c r="BX14" s="1">
        <f>RANK(CD14,$CD$12:$CD$15)</f>
        <v>3</v>
      </c>
      <c r="BY14" s="38" t="s">
        <v>130</v>
      </c>
      <c r="BZ14" s="1">
        <f>SUM(BS14:BV14)</f>
        <v>0</v>
      </c>
      <c r="CA14" s="1">
        <f>SUM(BS18:BV18)</f>
        <v>0</v>
      </c>
      <c r="CB14" s="1">
        <f>SUM(BU16:BU19)</f>
        <v>0</v>
      </c>
      <c r="CC14" s="1">
        <f>CA14-CB14</f>
        <v>0</v>
      </c>
      <c r="CD14" s="23">
        <f>IF(BP$18="",(((((((CE14*10+BZ14)*100+CC14)*100+CA14)*10+CK14)*10+CJ14)*100+CP14)*100+CU14)*10+CV14,(((((((CE14*10+BZ14)*10+CK14)*10+CJ14)*100+CP14)*100+CU14)*100+CC14)*100+CA14)*10+CV14)</f>
        <v>2</v>
      </c>
      <c r="CE14" s="107"/>
      <c r="CF14" s="111">
        <f>IF($BZ14=$BZ12,$BS14-$BU12,0)</f>
        <v>0</v>
      </c>
      <c r="CG14" s="111">
        <f>IF($BZ14=$BZ13,$BT14-$BU13,0)</f>
        <v>0</v>
      </c>
      <c r="CH14" s="111"/>
      <c r="CI14" s="111">
        <f>IF($BZ14=$BZ15,$BV14-$BU15,0)</f>
        <v>0</v>
      </c>
      <c r="CJ14" s="111">
        <f>SUM(CF14:CI14)</f>
        <v>0</v>
      </c>
      <c r="CK14" s="107"/>
      <c r="CL14" s="111">
        <f>IF($BZ14=$BZ12,$BS18-$BU16,0)</f>
        <v>0</v>
      </c>
      <c r="CM14" s="111">
        <f>IF($BZ14=$BZ13,$BT18-$BU17,0)</f>
        <v>0</v>
      </c>
      <c r="CN14" s="111"/>
      <c r="CO14" s="111">
        <f>IF($BZ14=$BZ15,$BV18-$BU19,0)</f>
        <v>0</v>
      </c>
      <c r="CP14" s="111">
        <f>SUM(CL14:CO14)</f>
        <v>0</v>
      </c>
      <c r="CQ14" s="111">
        <f>IF($BZ14=$BZ12,$BS18,0)</f>
        <v>0</v>
      </c>
      <c r="CR14" s="111">
        <f>IF($BZ14=$BZ13,$BT18,0)</f>
        <v>0</v>
      </c>
      <c r="CS14" s="111"/>
      <c r="CT14" s="111">
        <f>IF($BZ14=$BZ15,$BV18,0)</f>
        <v>0</v>
      </c>
      <c r="CU14" s="111">
        <f>SUM(CQ14:CT14)</f>
        <v>0</v>
      </c>
      <c r="CV14" s="107">
        <v>2</v>
      </c>
    </row>
    <row r="15" spans="1:100">
      <c r="A15" s="2">
        <v>27</v>
      </c>
      <c r="B15" s="6">
        <f>VLOOKUP(A15,Spiele!$A$1:$L$116,2,FALSE)</f>
        <v>46191.625</v>
      </c>
      <c r="C15" s="6" t="str">
        <f>VLOOKUP(A15,Spiele!$A$1:$L$116,9,FALSE)</f>
        <v>Vancouver</v>
      </c>
      <c r="D15" s="54" t="str">
        <f>Y12</f>
        <v>Kanada</v>
      </c>
      <c r="E15" s="38" t="s">
        <v>23</v>
      </c>
      <c r="F15" s="54" t="str">
        <f>Y14</f>
        <v>Katar</v>
      </c>
      <c r="G15" s="51"/>
      <c r="H15" s="74"/>
      <c r="I15" s="11" t="s">
        <v>24</v>
      </c>
      <c r="J15" s="74"/>
      <c r="K15" s="7" t="s">
        <v>25</v>
      </c>
      <c r="L15" s="1"/>
      <c r="M15" s="9" t="str">
        <f>VLOOKUP(4,$X$12:$AC$15,2,FALSE)</f>
        <v>Schweiz</v>
      </c>
      <c r="N15" s="2">
        <f>VLOOKUP(4,$X$12:$AC$15,3,FALSE)</f>
        <v>0</v>
      </c>
      <c r="O15" s="2">
        <f>VLOOKUP(4,$X$12:$AC$15,4,FALSE)</f>
        <v>0</v>
      </c>
      <c r="P15" s="2">
        <f>VLOOKUP(4,$X$12:$AC$15,5,FALSE)</f>
        <v>0</v>
      </c>
      <c r="Q15" s="2">
        <f>VLOOKUP(4,$X$12:$AC$15,6,FALSE)</f>
        <v>0</v>
      </c>
      <c r="S15" s="58">
        <f>IF(H17="",0,IF(K18=$B$98,IF(H17&gt;J17,3,IF(H17=J17,1,0)),0))</f>
        <v>0</v>
      </c>
      <c r="T15" s="58">
        <f>IF(H16="",0,IF(K16=$B$98,IF(J16&lt;H16,3,IF(J16=H16,1,0)),0))</f>
        <v>0</v>
      </c>
      <c r="U15" s="58">
        <f>IF(J14="",0,IF(K14=$B$98,IF(H14&lt;J14,3,IF(H14=J14,1,0)),0))</f>
        <v>0</v>
      </c>
      <c r="V15" s="57"/>
      <c r="W15" s="59"/>
      <c r="X15" s="59">
        <f>RANK(AD15,$AD$12:$AD$15)</f>
        <v>4</v>
      </c>
      <c r="Y15" s="38" t="s">
        <v>66</v>
      </c>
      <c r="Z15" s="59">
        <f>SUM(S15:V15)</f>
        <v>0</v>
      </c>
      <c r="AA15" s="59">
        <f>SUM(S19:V19)</f>
        <v>0</v>
      </c>
      <c r="AB15" s="59">
        <f>SUM(V16:V19)</f>
        <v>0</v>
      </c>
      <c r="AC15" s="59">
        <f>AA15-AB15</f>
        <v>0</v>
      </c>
      <c r="AD15" s="23">
        <f>IF(P$18="",(((((((AE15*10+Z15)*100+AC15)*100+AA15)*10+AK15)*10+AJ15)*100+AP15)*100+AU15)*10+AV15,(((((((AE15*10+Z15)*10+AK15)*10+AJ15)*100+AP15)*100+AU15)*100+AC15)*100+AA15)*10+AV15)</f>
        <v>1</v>
      </c>
      <c r="AE15" s="103"/>
      <c r="AF15" s="110">
        <f>IF($Z15=$Z12,$S15-$V12,0)</f>
        <v>0</v>
      </c>
      <c r="AG15" s="110">
        <f>IF($Z15=$Z13,$T15-$V13,0)</f>
        <v>0</v>
      </c>
      <c r="AH15" s="110">
        <f>IF($Z15=$Z14,$U15-$V14,0)</f>
        <v>0</v>
      </c>
      <c r="AI15" s="110"/>
      <c r="AJ15" s="110">
        <f>SUM(AF15:AI15)</f>
        <v>0</v>
      </c>
      <c r="AK15" s="103"/>
      <c r="AL15" s="110">
        <f>IF($Z15=$Z12,$S19-$V16,0)</f>
        <v>0</v>
      </c>
      <c r="AM15" s="110">
        <f>IF($Z15=$Z13,$T19-$V17,0)</f>
        <v>0</v>
      </c>
      <c r="AN15" s="110">
        <f>IF($Z15=$Z14,$U19-$V18,0)</f>
        <v>0</v>
      </c>
      <c r="AO15" s="110"/>
      <c r="AP15" s="110">
        <f>SUM(AL15:AO15)</f>
        <v>0</v>
      </c>
      <c r="AQ15" s="110">
        <f>IF($Z15=$Z12,$S19,0)</f>
        <v>0</v>
      </c>
      <c r="AR15" s="110">
        <f>IF($Z15=$Z13,$T19,0)</f>
        <v>0</v>
      </c>
      <c r="AS15" s="110">
        <f>IF($Z15=$Z14,$U19,0)</f>
        <v>0</v>
      </c>
      <c r="AT15" s="110"/>
      <c r="AU15" s="110">
        <f>SUM(AQ15:AT15)</f>
        <v>0</v>
      </c>
      <c r="AV15" s="103">
        <v>1</v>
      </c>
      <c r="AW15" s="2"/>
      <c r="AX15" s="2"/>
      <c r="AY15" s="2"/>
      <c r="AZ15" s="2"/>
      <c r="BA15" s="2">
        <v>33</v>
      </c>
      <c r="BB15" s="6">
        <f>VLOOKUP(BA15,Spiele!$A$1:$L$116,2,FALSE)</f>
        <v>46193.666666666664</v>
      </c>
      <c r="BC15" s="6" t="str">
        <f>VLOOKUP(BA15,Spiele!$A$1:$L$116,9,FALSE)</f>
        <v>Toronto</v>
      </c>
      <c r="BD15" s="54" t="str">
        <f>BY12</f>
        <v>Deutschland</v>
      </c>
      <c r="BE15" s="38" t="s">
        <v>23</v>
      </c>
      <c r="BF15" s="54" t="str">
        <f>BY14</f>
        <v>Elfenbeinküste</v>
      </c>
      <c r="BG15" s="51"/>
      <c r="BH15" s="74"/>
      <c r="BI15" s="11"/>
      <c r="BJ15" s="74"/>
      <c r="BK15" s="7" t="s">
        <v>25</v>
      </c>
      <c r="BL15" s="1"/>
      <c r="BM15" s="9" t="str">
        <f>VLOOKUP(4,$BX$12:CC$15,2,FALSE)</f>
        <v>Ecuador</v>
      </c>
      <c r="BN15" s="2">
        <f>VLOOKUP(4,$BX$12:$CC$15,3,FALSE)</f>
        <v>0</v>
      </c>
      <c r="BO15" s="2">
        <f>VLOOKUP(4,$BX$12:$CC$15,4,FALSE)</f>
        <v>0</v>
      </c>
      <c r="BP15" s="2">
        <f>VLOOKUP(4,$BX$12:$CC$15,5,FALSE)</f>
        <v>0</v>
      </c>
      <c r="BQ15" s="2">
        <f>VLOOKUP(4,$BX$12:$CC$15,6,FALSE)</f>
        <v>0</v>
      </c>
      <c r="BS15" s="58">
        <f>IF(BH17="",0,IF(BK18=$B$98,IF(BH17&gt;BJ17,3,IF(BH17=BJ17,1,0)),0))</f>
        <v>0</v>
      </c>
      <c r="BT15" s="58">
        <f>IF(BH16="",0,IF(BK16=$B$98,IF(BJ16&lt;BH16,3,IF(BJ16=BH16,1,0)),0))</f>
        <v>0</v>
      </c>
      <c r="BU15" s="58">
        <f>IF(BJ14="",0,IF(BK14=$B$98,IF(BH14&lt;BJ14,3,IF(BH14=BJ14,1,0)),0))</f>
        <v>0</v>
      </c>
      <c r="BV15" s="57"/>
      <c r="BW15" s="1"/>
      <c r="BX15" s="1">
        <f>RANK(CD15,$CD$12:$CD$15)</f>
        <v>4</v>
      </c>
      <c r="BY15" s="38" t="s">
        <v>131</v>
      </c>
      <c r="BZ15" s="1">
        <f>SUM(BS15:BV15)</f>
        <v>0</v>
      </c>
      <c r="CA15" s="1">
        <f>SUM(BS19:BV19)</f>
        <v>0</v>
      </c>
      <c r="CB15" s="1">
        <f>SUM(BV16:BV19)</f>
        <v>0</v>
      </c>
      <c r="CC15" s="1">
        <f>CA15-CB15</f>
        <v>0</v>
      </c>
      <c r="CD15" s="23">
        <f>IF(BP$18="",(((((((CE15*10+BZ15)*100+CC15)*100+CA15)*10+CK15)*10+CJ15)*100+CP15)*100+CU15)*10+CV15,(((((((CE15*10+BZ15)*10+CK15)*10+CJ15)*100+CP15)*100+CU15)*100+CC15)*100+CA15)*10+CV15)</f>
        <v>1</v>
      </c>
      <c r="CE15" s="107"/>
      <c r="CF15" s="111">
        <f>IF($BZ15=$BZ12,$BS15-$BV12,0)</f>
        <v>0</v>
      </c>
      <c r="CG15" s="111">
        <f>IF($BZ15=$BZ13,$BT15-$BV13,0)</f>
        <v>0</v>
      </c>
      <c r="CH15" s="111">
        <f>IF($BZ15=$BZ14,$BU15-$BV14,0)</f>
        <v>0</v>
      </c>
      <c r="CI15" s="111"/>
      <c r="CJ15" s="111">
        <f>SUM(CF15:CI15)</f>
        <v>0</v>
      </c>
      <c r="CK15" s="107"/>
      <c r="CL15" s="111">
        <f>IF($BZ15=$BZ12,$BS19-$BV16,0)</f>
        <v>0</v>
      </c>
      <c r="CM15" s="111">
        <f>IF($BZ15=$BZ13,$BT19-$BV17,0)</f>
        <v>0</v>
      </c>
      <c r="CN15" s="111">
        <f>IF($BZ15=$BZ14,$BU19-$BV18,0)</f>
        <v>0</v>
      </c>
      <c r="CO15" s="111"/>
      <c r="CP15" s="111">
        <f>SUM(CL15:CO15)</f>
        <v>0</v>
      </c>
      <c r="CQ15" s="111">
        <f>IF($BZ15=$BZ12,$BS19,0)</f>
        <v>0</v>
      </c>
      <c r="CR15" s="111">
        <f>IF($BZ15=$BZ13,$BT19,0)</f>
        <v>0</v>
      </c>
      <c r="CS15" s="111">
        <f>IF($BZ15=$BZ14,$BU19,0)</f>
        <v>0</v>
      </c>
      <c r="CT15" s="111"/>
      <c r="CU15" s="111">
        <f>SUM(CQ15:CT15)</f>
        <v>0</v>
      </c>
      <c r="CV15" s="107">
        <v>1</v>
      </c>
    </row>
    <row r="16" spans="1:100">
      <c r="A16" s="2">
        <v>26</v>
      </c>
      <c r="B16" s="6">
        <f>VLOOKUP(A16,Spiele!$A$1:$L$116,2,FALSE)</f>
        <v>46191.5</v>
      </c>
      <c r="C16" s="6" t="str">
        <f>VLOOKUP(A16,Spiele!$A$1:$L$116,9,FALSE)</f>
        <v>Los Angeles</v>
      </c>
      <c r="D16" s="54" t="str">
        <f>Y15</f>
        <v>Schweiz</v>
      </c>
      <c r="E16" s="38" t="s">
        <v>23</v>
      </c>
      <c r="F16" s="54" t="str">
        <f>Y13</f>
        <v>Bosnien/Herzg.</v>
      </c>
      <c r="G16" s="51"/>
      <c r="H16" s="74"/>
      <c r="I16" s="11" t="s">
        <v>24</v>
      </c>
      <c r="J16" s="74"/>
      <c r="K16" s="7" t="s">
        <v>25</v>
      </c>
      <c r="L16" s="1"/>
      <c r="N16" s="1"/>
      <c r="O16" s="1"/>
      <c r="P16" s="1"/>
      <c r="S16" s="57"/>
      <c r="T16" s="58">
        <f>IF(K13=$B$98,H13,0)</f>
        <v>0</v>
      </c>
      <c r="U16" s="58">
        <f>IF(K15=$B$98,H15,0)</f>
        <v>0</v>
      </c>
      <c r="V16" s="58">
        <f>IF(K18=$B$98,J17,0)</f>
        <v>0</v>
      </c>
      <c r="W16" s="59"/>
      <c r="X16" s="59"/>
      <c r="Y16" s="59"/>
      <c r="Z16" s="59"/>
      <c r="AA16" s="59"/>
      <c r="AB16" s="59"/>
      <c r="AC16" s="59"/>
      <c r="AD16" s="62"/>
      <c r="AE16" s="104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V16" s="110"/>
      <c r="AW16" s="2"/>
      <c r="AX16" s="2"/>
      <c r="AY16" s="2"/>
      <c r="AZ16" s="2"/>
      <c r="BA16" s="2">
        <v>34</v>
      </c>
      <c r="BB16" s="6">
        <f>VLOOKUP(BA16,Spiele!$A$1:$L$116,2,FALSE)</f>
        <v>46193.791666666672</v>
      </c>
      <c r="BC16" s="6" t="str">
        <f>VLOOKUP(BA16,Spiele!$A$1:$L$116,9,FALSE)</f>
        <v>Kansas City</v>
      </c>
      <c r="BD16" s="54" t="str">
        <f>BY15</f>
        <v>Ecuador</v>
      </c>
      <c r="BE16" s="38" t="s">
        <v>23</v>
      </c>
      <c r="BF16" s="54" t="str">
        <f>BY13</f>
        <v>Curaçao</v>
      </c>
      <c r="BG16" s="51"/>
      <c r="BH16" s="74"/>
      <c r="BI16" s="11"/>
      <c r="BJ16" s="74"/>
      <c r="BK16" s="7" t="s">
        <v>25</v>
      </c>
      <c r="BL16" s="1"/>
      <c r="BN16" s="1"/>
      <c r="BO16" s="1"/>
      <c r="BP16" s="1"/>
      <c r="BS16" s="57"/>
      <c r="BT16" s="58">
        <f>IF(BK13=$B$98,BH13,0)</f>
        <v>0</v>
      </c>
      <c r="BU16" s="58">
        <f>IF(BK15=$B$98,BH15,0)</f>
        <v>0</v>
      </c>
      <c r="BV16" s="58">
        <f>IF(BK18=$B$98,BJ17,0)</f>
        <v>0</v>
      </c>
      <c r="BW16" s="1"/>
      <c r="BX16" s="1"/>
      <c r="BY16" s="59"/>
      <c r="BZ16" s="1"/>
      <c r="CA16" s="1"/>
      <c r="CB16" s="1"/>
      <c r="CC16" s="1"/>
      <c r="CD16" s="5"/>
      <c r="CE16" s="7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V16" s="111"/>
    </row>
    <row r="17" spans="1:104">
      <c r="A17" s="2">
        <v>51</v>
      </c>
      <c r="B17" s="6">
        <f>VLOOKUP(A17,Spiele!$A$1:$L$116,2,FALSE)</f>
        <v>46197.5</v>
      </c>
      <c r="C17" s="6" t="str">
        <f>VLOOKUP(A17,Spiele!$A$1:$L$116,9,FALSE)</f>
        <v>Vancouver</v>
      </c>
      <c r="D17" s="54" t="str">
        <f>Y15</f>
        <v>Schweiz</v>
      </c>
      <c r="E17" s="38" t="s">
        <v>23</v>
      </c>
      <c r="F17" s="54" t="str">
        <f>Y12</f>
        <v>Kanada</v>
      </c>
      <c r="G17" s="53"/>
      <c r="H17" s="74"/>
      <c r="I17" s="11" t="s">
        <v>24</v>
      </c>
      <c r="J17" s="74"/>
      <c r="K17" s="7" t="s">
        <v>25</v>
      </c>
      <c r="M17" s="36" t="str">
        <f>IF(N12&gt;0,M12,"")</f>
        <v/>
      </c>
      <c r="N17" s="2" t="s">
        <v>32</v>
      </c>
      <c r="P17" s="28"/>
      <c r="S17" s="58">
        <f>IF(K13=$B$98,J13,0)</f>
        <v>0</v>
      </c>
      <c r="T17" s="57"/>
      <c r="U17" s="58">
        <f>IF(K17=$B$98,H18,0)</f>
        <v>0</v>
      </c>
      <c r="V17" s="58">
        <f>IF(K16=$B$98,J16,0)</f>
        <v>0</v>
      </c>
      <c r="AD17" s="53" t="s">
        <v>91</v>
      </c>
      <c r="AE17" s="75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V17" s="112"/>
      <c r="AW17" s="2"/>
      <c r="AX17" s="2"/>
      <c r="AY17" s="2"/>
      <c r="AZ17" s="2"/>
      <c r="BA17" s="2">
        <v>57</v>
      </c>
      <c r="BB17" s="6">
        <f>VLOOKUP(BA17,Spiele!$A$1:$L$116,2,FALSE)</f>
        <v>46198.75</v>
      </c>
      <c r="BC17" s="6" t="str">
        <f>VLOOKUP(BA17,Spiele!$A$1:$L$116,9,FALSE)</f>
        <v>Dallas</v>
      </c>
      <c r="BD17" s="54" t="str">
        <f>BY15</f>
        <v>Ecuador</v>
      </c>
      <c r="BE17" s="38" t="s">
        <v>23</v>
      </c>
      <c r="BF17" s="54" t="str">
        <f>BY12</f>
        <v>Deutschland</v>
      </c>
      <c r="BG17" s="53"/>
      <c r="BH17" s="74"/>
      <c r="BI17" s="11"/>
      <c r="BJ17" s="74"/>
      <c r="BK17" s="7" t="s">
        <v>25</v>
      </c>
      <c r="BM17" s="69" t="str">
        <f>IF(BN12&gt;0,BM12,"")</f>
        <v/>
      </c>
      <c r="BN17" s="2" t="s">
        <v>27</v>
      </c>
      <c r="BP17" s="28"/>
      <c r="BS17" s="58">
        <f>IF(BK13=$B$98,BJ13,0)</f>
        <v>0</v>
      </c>
      <c r="BT17" s="57"/>
      <c r="BU17" s="58">
        <f>IF(BK17=$B$98,BH18,0)</f>
        <v>0</v>
      </c>
      <c r="BV17" s="58">
        <f>IF(BK16=$B$98,BJ16,0)</f>
        <v>0</v>
      </c>
      <c r="CD17" s="2" t="s">
        <v>91</v>
      </c>
      <c r="CE17" s="8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V17" s="113"/>
    </row>
    <row r="18" spans="1:104">
      <c r="A18" s="2">
        <v>52</v>
      </c>
      <c r="B18" s="6">
        <f>VLOOKUP(A18,Spiele!$A$1:$L$116,2,FALSE)</f>
        <v>46197.5</v>
      </c>
      <c r="C18" s="6" t="str">
        <f>VLOOKUP(A18,Spiele!$A$1:$L$116,9,FALSE)</f>
        <v>Seattle</v>
      </c>
      <c r="D18" s="54" t="str">
        <f>Y13</f>
        <v>Bosnien/Herzg.</v>
      </c>
      <c r="E18" s="38" t="s">
        <v>23</v>
      </c>
      <c r="F18" s="54" t="str">
        <f>Y14</f>
        <v>Katar</v>
      </c>
      <c r="G18" s="53"/>
      <c r="H18" s="74"/>
      <c r="I18" s="11" t="s">
        <v>24</v>
      </c>
      <c r="J18" s="74"/>
      <c r="K18" s="7" t="s">
        <v>25</v>
      </c>
      <c r="M18" s="36" t="str">
        <f>IF(N13&gt;0,M13,"")</f>
        <v/>
      </c>
      <c r="N18" s="2" t="s">
        <v>34</v>
      </c>
      <c r="O18" s="29"/>
      <c r="P18" s="105" t="s">
        <v>11</v>
      </c>
      <c r="S18" s="58">
        <f>IF(K15=$B$98,J15,0)</f>
        <v>0</v>
      </c>
      <c r="T18" s="58">
        <f>IF(K17=$B$98,J18,0)</f>
        <v>0</v>
      </c>
      <c r="U18" s="57"/>
      <c r="V18" s="58">
        <f>IF(K14=$B$98,H14,0)</f>
        <v>0</v>
      </c>
      <c r="AD18" s="53" t="s">
        <v>92</v>
      </c>
      <c r="AE18" s="75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V18" s="112"/>
      <c r="AW18" s="2"/>
      <c r="AX18" s="2"/>
      <c r="AY18" s="2"/>
      <c r="AZ18" s="2"/>
      <c r="BA18" s="2">
        <v>58</v>
      </c>
      <c r="BB18" s="6">
        <f>VLOOKUP(BA18,Spiele!$A$1:$L$116,2,FALSE)</f>
        <v>46198.75</v>
      </c>
      <c r="BC18" s="6" t="str">
        <f>VLOOKUP(BA18,Spiele!$A$1:$L$116,9,FALSE)</f>
        <v>Kansas City</v>
      </c>
      <c r="BD18" s="54" t="str">
        <f>BY13</f>
        <v>Curaçao</v>
      </c>
      <c r="BE18" s="38" t="s">
        <v>23</v>
      </c>
      <c r="BF18" s="54" t="str">
        <f>BY14</f>
        <v>Elfenbeinküste</v>
      </c>
      <c r="BG18" s="53"/>
      <c r="BH18" s="74"/>
      <c r="BI18" s="11"/>
      <c r="BJ18" s="74"/>
      <c r="BK18" s="7" t="s">
        <v>25</v>
      </c>
      <c r="BM18" s="69" t="str">
        <f>IF(BN13&gt;0,BM13,"")</f>
        <v/>
      </c>
      <c r="BN18" s="2" t="s">
        <v>29</v>
      </c>
      <c r="BO18" s="29"/>
      <c r="BP18" s="105" t="s">
        <v>11</v>
      </c>
      <c r="BS18" s="58">
        <f>IF(BK15=$B$98,BJ15,0)</f>
        <v>0</v>
      </c>
      <c r="BT18" s="58">
        <f>IF(BK17=$B$98,BJ18,0)</f>
        <v>0</v>
      </c>
      <c r="BU18" s="57"/>
      <c r="BV18" s="58">
        <f>IF(BK14=$B$98,BH14,0)</f>
        <v>0</v>
      </c>
      <c r="CD18" s="2" t="s">
        <v>92</v>
      </c>
      <c r="CE18" s="8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V18" s="113"/>
    </row>
    <row r="19" spans="1:104">
      <c r="D19" s="53"/>
      <c r="E19" s="53"/>
      <c r="G19" s="53"/>
      <c r="M19" s="36" t="str">
        <f>IF(N14&gt;0,M14,"")</f>
        <v/>
      </c>
      <c r="N19" s="2" t="s">
        <v>95</v>
      </c>
      <c r="S19" s="58">
        <f>IF(K18=$B$98,H17,0)</f>
        <v>0</v>
      </c>
      <c r="T19" s="58">
        <f>IF(K16=$B$98,H16,0)</f>
        <v>0</v>
      </c>
      <c r="U19" s="58">
        <f>IF(K14=$B$98,J14,0)</f>
        <v>0</v>
      </c>
      <c r="V19" s="57"/>
      <c r="AD19" s="53" t="s">
        <v>94</v>
      </c>
      <c r="AE19" s="75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V19" s="112"/>
      <c r="AW19" s="2"/>
      <c r="AX19" s="2"/>
      <c r="AY19" s="2"/>
      <c r="AZ19" s="2"/>
      <c r="BB19" s="2" t="s">
        <v>2</v>
      </c>
      <c r="BE19" s="53"/>
      <c r="BF19" s="53"/>
      <c r="BG19" s="53"/>
      <c r="BM19" s="69" t="str">
        <f>IF(BN14&gt;0,BM14,"")</f>
        <v/>
      </c>
      <c r="BN19" s="2" t="s">
        <v>102</v>
      </c>
      <c r="BS19" s="58">
        <f>IF(BK18=$B$98,BH17,0)</f>
        <v>0</v>
      </c>
      <c r="BT19" s="58">
        <f>IF(BK16=$B$98,BH16,0)</f>
        <v>0</v>
      </c>
      <c r="BU19" s="58">
        <f>IF(BK14=$B$98,BJ14,0)</f>
        <v>0</v>
      </c>
      <c r="BV19" s="57"/>
      <c r="CD19" s="2" t="s">
        <v>94</v>
      </c>
      <c r="CE19" s="8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V19" s="113"/>
    </row>
    <row r="20" spans="1:104" ht="6" customHeight="1">
      <c r="D20" s="53"/>
      <c r="E20" s="55"/>
      <c r="F20" s="56"/>
      <c r="G20" s="56"/>
      <c r="H20" s="53"/>
      <c r="I20" s="53"/>
      <c r="J20" s="53"/>
      <c r="AE20" s="75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V20" s="112"/>
      <c r="AW20" s="2"/>
      <c r="AX20" s="2"/>
      <c r="AY20" s="2"/>
      <c r="AZ20" s="2"/>
      <c r="BD20" s="53"/>
      <c r="BE20" s="55"/>
      <c r="BF20" s="56"/>
      <c r="BG20" s="56"/>
      <c r="BH20" s="53"/>
      <c r="BI20" s="53"/>
      <c r="BJ20" s="53"/>
      <c r="BS20" s="53"/>
      <c r="BT20" s="53"/>
      <c r="BU20" s="53"/>
      <c r="BV20" s="53"/>
      <c r="CE20" s="8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V20" s="113"/>
    </row>
    <row r="21" spans="1:104" s="10" customFormat="1">
      <c r="B21" s="26" t="s">
        <v>0</v>
      </c>
      <c r="C21" s="24" t="s">
        <v>36</v>
      </c>
      <c r="D21" s="51" t="s">
        <v>2</v>
      </c>
      <c r="E21" s="52"/>
      <c r="F21" s="51"/>
      <c r="G21" s="51"/>
      <c r="H21" s="19"/>
      <c r="I21" s="18"/>
      <c r="J21" s="19"/>
      <c r="K21" s="94"/>
      <c r="L21" s="16"/>
      <c r="M21" s="34" t="s">
        <v>3</v>
      </c>
      <c r="N21" s="16" t="s">
        <v>4</v>
      </c>
      <c r="O21" s="16" t="s">
        <v>5</v>
      </c>
      <c r="P21" s="16" t="s">
        <v>6</v>
      </c>
      <c r="Q21" s="16" t="s">
        <v>7</v>
      </c>
      <c r="R21" s="16"/>
      <c r="S21" s="53"/>
      <c r="T21" s="53"/>
      <c r="U21" s="53"/>
      <c r="V21" s="53"/>
      <c r="W21" s="51"/>
      <c r="X21" s="51" t="s">
        <v>8</v>
      </c>
      <c r="Y21" s="54" t="s">
        <v>9</v>
      </c>
      <c r="Z21" s="51" t="s">
        <v>4</v>
      </c>
      <c r="AA21" s="51" t="s">
        <v>5</v>
      </c>
      <c r="AB21" s="51" t="s">
        <v>6</v>
      </c>
      <c r="AC21" s="51" t="s">
        <v>7</v>
      </c>
      <c r="AD21" s="51"/>
      <c r="AE21" s="18" t="s">
        <v>10</v>
      </c>
      <c r="AF21" s="38" t="s">
        <v>11</v>
      </c>
      <c r="AG21" s="38"/>
      <c r="AH21" s="38"/>
      <c r="AI21" s="38"/>
      <c r="AJ21" s="38" t="s">
        <v>12</v>
      </c>
      <c r="AK21" s="54" t="s">
        <v>13</v>
      </c>
      <c r="AL21" s="38" t="s">
        <v>14</v>
      </c>
      <c r="AM21" s="38"/>
      <c r="AN21" s="38"/>
      <c r="AO21" s="38"/>
      <c r="AP21" s="38" t="s">
        <v>15</v>
      </c>
      <c r="AQ21" s="38" t="s">
        <v>16</v>
      </c>
      <c r="AR21" s="38"/>
      <c r="AS21" s="38"/>
      <c r="AT21" s="38"/>
      <c r="AU21" s="55" t="s">
        <v>17</v>
      </c>
      <c r="AV21" s="54" t="s">
        <v>18</v>
      </c>
      <c r="BB21" s="114" t="s">
        <v>0</v>
      </c>
      <c r="BC21" s="115" t="s">
        <v>31</v>
      </c>
      <c r="BD21" s="51" t="s">
        <v>2</v>
      </c>
      <c r="BE21" s="52"/>
      <c r="BF21" s="51"/>
      <c r="BG21" s="51"/>
      <c r="BH21" s="19"/>
      <c r="BI21" s="18"/>
      <c r="BJ21" s="19"/>
      <c r="BK21" s="94"/>
      <c r="BL21" s="16"/>
      <c r="BM21" s="34" t="s">
        <v>3</v>
      </c>
      <c r="BN21" s="16" t="s">
        <v>4</v>
      </c>
      <c r="BO21" s="16" t="s">
        <v>5</v>
      </c>
      <c r="BP21" s="16" t="s">
        <v>6</v>
      </c>
      <c r="BQ21" s="16" t="s">
        <v>7</v>
      </c>
      <c r="BR21" s="16"/>
      <c r="BS21" s="53"/>
      <c r="BT21" s="53"/>
      <c r="BU21" s="53"/>
      <c r="BV21" s="53"/>
      <c r="BW21" s="16"/>
      <c r="BX21" s="16" t="s">
        <v>8</v>
      </c>
      <c r="BY21" s="54" t="s">
        <v>9</v>
      </c>
      <c r="BZ21" s="16" t="s">
        <v>4</v>
      </c>
      <c r="CA21" s="16" t="s">
        <v>5</v>
      </c>
      <c r="CB21" s="16" t="s">
        <v>6</v>
      </c>
      <c r="CC21" s="16" t="s">
        <v>7</v>
      </c>
      <c r="CD21" s="16"/>
      <c r="CE21" s="94" t="s">
        <v>10</v>
      </c>
      <c r="CF21" s="14" t="s">
        <v>11</v>
      </c>
      <c r="CG21" s="14"/>
      <c r="CH21" s="14"/>
      <c r="CI21" s="14"/>
      <c r="CJ21" s="14" t="s">
        <v>12</v>
      </c>
      <c r="CK21" s="20" t="s">
        <v>13</v>
      </c>
      <c r="CL21" s="14" t="s">
        <v>14</v>
      </c>
      <c r="CM21" s="14"/>
      <c r="CN21" s="14"/>
      <c r="CO21" s="14"/>
      <c r="CP21" s="14" t="s">
        <v>15</v>
      </c>
      <c r="CQ21" s="14" t="s">
        <v>16</v>
      </c>
      <c r="CR21" s="14"/>
      <c r="CS21" s="14"/>
      <c r="CT21" s="14"/>
      <c r="CU21" s="15" t="s">
        <v>17</v>
      </c>
      <c r="CV21" s="20" t="s">
        <v>18</v>
      </c>
    </row>
    <row r="22" spans="1:104">
      <c r="B22" s="3" t="s">
        <v>21</v>
      </c>
      <c r="C22" s="3" t="s">
        <v>22</v>
      </c>
      <c r="D22" s="53"/>
      <c r="E22" s="53"/>
      <c r="F22" s="53"/>
      <c r="G22" s="53"/>
      <c r="L22" s="1"/>
      <c r="M22" s="9" t="str">
        <f>VLOOKUP(1,$X$22:$AC$25,2,FALSE)</f>
        <v>Brasilien</v>
      </c>
      <c r="N22" s="2">
        <f>VLOOKUP(1,$X$22:$AC$25,3,FALSE)</f>
        <v>0</v>
      </c>
      <c r="O22" s="2">
        <f>VLOOKUP(1,$X$22:$AC$25,4,FALSE)</f>
        <v>0</v>
      </c>
      <c r="P22" s="2">
        <f>VLOOKUP(1,$X$22:$AC$25,5,FALSE)</f>
        <v>0</v>
      </c>
      <c r="Q22" s="2">
        <f>VLOOKUP(1,$X$22:$AC$25,6,FALSE)</f>
        <v>0</v>
      </c>
      <c r="S22" s="57"/>
      <c r="T22" s="58">
        <f>IF(H23="",0,IF(K23=$B$98,IF(H23&gt;J23,3,IF(H23=J23,1,0)),0))</f>
        <v>0</v>
      </c>
      <c r="U22" s="58">
        <f>IF(H25="",0,IF(K25=$B$98,IF(H25&gt;J25,3,IF(H25=J25,1,0)),0))</f>
        <v>0</v>
      </c>
      <c r="V22" s="58">
        <f>IF(J27="",0,IF(K28=$B$98,IF(H27&lt;J27,3,IF(H27=J27,1,0)),0))</f>
        <v>0</v>
      </c>
      <c r="W22" s="59"/>
      <c r="X22" s="59">
        <f>RANK(AD22,$AD$22:$AD$25)</f>
        <v>1</v>
      </c>
      <c r="Y22" s="38" t="s">
        <v>132</v>
      </c>
      <c r="Z22" s="59">
        <f>SUM(S22:V22)</f>
        <v>0</v>
      </c>
      <c r="AA22" s="59">
        <f>SUM(S26:V26)</f>
        <v>0</v>
      </c>
      <c r="AB22" s="59">
        <f>SUM(S26:S29)</f>
        <v>0</v>
      </c>
      <c r="AC22" s="59">
        <f>AA22-AB22</f>
        <v>0</v>
      </c>
      <c r="AD22" s="23">
        <f>IF(P$28="",(((((((AE22*10+Z22)*100+AC22)*100+AA22)*10+AK22)*10+AJ22)*100+AP22)*100+AU22)*10+AV22,(((((((AE22*10+Z22)*10+AK22)*10+AJ22)*100+AP22)*100+AU22)*100+AC22)*100+AA22)*10+AV22)</f>
        <v>4</v>
      </c>
      <c r="AE22" s="103"/>
      <c r="AF22" s="110"/>
      <c r="AG22" s="110">
        <f>IF($Z22=$Z23,$T22-$S23,0)</f>
        <v>0</v>
      </c>
      <c r="AH22" s="110">
        <f>IF($Z22=$Z24,$U22-$S24,0)</f>
        <v>0</v>
      </c>
      <c r="AI22" s="110">
        <f>IF($Z22=$Z25,$V22-$S25,0)</f>
        <v>0</v>
      </c>
      <c r="AJ22" s="110">
        <f>SUM(AF22:AI22)</f>
        <v>0</v>
      </c>
      <c r="AK22" s="103"/>
      <c r="AL22" s="110"/>
      <c r="AM22" s="110">
        <f>IF($Z22=$Z23,$T26-$S27,0)</f>
        <v>0</v>
      </c>
      <c r="AN22" s="110">
        <f>IF($Z22=$Z24,$U26-$S28,0)</f>
        <v>0</v>
      </c>
      <c r="AO22" s="110">
        <f>IF($Z22=$Z25,$V26-$S29,0)</f>
        <v>0</v>
      </c>
      <c r="AP22" s="110">
        <f>SUM(AL22:AO22)</f>
        <v>0</v>
      </c>
      <c r="AQ22" s="110"/>
      <c r="AR22" s="110">
        <f>IF($Z22=$Z23,$T26,0)</f>
        <v>0</v>
      </c>
      <c r="AS22" s="110">
        <f>IF($Z22=$Z24,$U26,0)</f>
        <v>0</v>
      </c>
      <c r="AT22" s="110">
        <f>IF($Z22=$Z25,$V26,0)</f>
        <v>0</v>
      </c>
      <c r="AU22" s="110">
        <f>SUM(AQ22:AT22)</f>
        <v>0</v>
      </c>
      <c r="AV22" s="103">
        <v>4</v>
      </c>
      <c r="AW22" s="2"/>
      <c r="AX22" s="2"/>
      <c r="AY22" s="2"/>
      <c r="AZ22" s="2"/>
      <c r="BB22" s="3" t="s">
        <v>21</v>
      </c>
      <c r="BC22" s="3" t="s">
        <v>22</v>
      </c>
      <c r="BD22" s="53"/>
      <c r="BE22" s="53"/>
      <c r="BF22" s="53"/>
      <c r="BG22" s="53"/>
      <c r="BL22" s="1"/>
      <c r="BM22" s="9" t="str">
        <f>VLOOKUP(1,$BX$22:$CC$25,2,FALSE)</f>
        <v>Niederlande</v>
      </c>
      <c r="BN22" s="2">
        <f>VLOOKUP(1,$BX$22:$CC$25,3,FALSE)</f>
        <v>0</v>
      </c>
      <c r="BO22" s="2">
        <f>VLOOKUP(1,$BX$22:$CC$25,4,FALSE)</f>
        <v>0</v>
      </c>
      <c r="BP22" s="2">
        <f>VLOOKUP(1,$BX$22:$CC$25,5,FALSE)</f>
        <v>0</v>
      </c>
      <c r="BQ22" s="2">
        <f>VLOOKUP(1,$BX$22:$CC$25,6,FALSE)</f>
        <v>0</v>
      </c>
      <c r="BS22" s="57"/>
      <c r="BT22" s="58">
        <f>IF(BH23="",0,IF(BK23=$B$98,IF(BH23&gt;BJ23,3,IF(BH23=BJ23,1,0)),0))</f>
        <v>0</v>
      </c>
      <c r="BU22" s="58">
        <f>IF(BH25="",0,IF(BK25=$B$98,IF(BH25&gt;BJ25,3,IF(BH25=BJ25,1,0)),0))</f>
        <v>0</v>
      </c>
      <c r="BV22" s="58">
        <f>IF(BJ27="",0,IF(BK28=$B$98,IF(BH27&lt;BJ27,3,IF(BH27=BJ27,1,0)),0))</f>
        <v>0</v>
      </c>
      <c r="BW22" s="1"/>
      <c r="BX22" s="1">
        <f>RANK(CD22,$CD$22:$CD$25)</f>
        <v>1</v>
      </c>
      <c r="BY22" s="38" t="s">
        <v>69</v>
      </c>
      <c r="BZ22" s="1">
        <f>SUM(BS22:BV22)</f>
        <v>0</v>
      </c>
      <c r="CA22" s="1">
        <f>SUM(BS26:BV26)</f>
        <v>0</v>
      </c>
      <c r="CB22" s="1">
        <f>SUM(BS26:BS29)</f>
        <v>0</v>
      </c>
      <c r="CC22" s="1">
        <f>CA22-CB22</f>
        <v>0</v>
      </c>
      <c r="CD22" s="23">
        <f>IF(BP$28="",(((((((CE22*10+BZ22)*100+CC22)*100+CA22)*10+CK22)*10+CJ22)*100+CP22)*100+CU22)*10+CV22,(((((((CE22*10+BZ22)*10+CK22)*10+CJ22)*100+CP22)*100+CU22)*100+CC22)*100+CA22)*10+CV22)</f>
        <v>4</v>
      </c>
      <c r="CE22" s="107"/>
      <c r="CF22" s="111"/>
      <c r="CG22" s="111">
        <f>IF($BZ22=$BZ23,$BT22-$BS23,0)</f>
        <v>0</v>
      </c>
      <c r="CH22" s="111">
        <f>IF($BZ22=$BZ24,$BU22-$BS24,0)</f>
        <v>0</v>
      </c>
      <c r="CI22" s="111">
        <f>IF($BZ22=$BZ25,$BV22-$BS25,0)</f>
        <v>0</v>
      </c>
      <c r="CJ22" s="111">
        <f>SUM(CF22:CI22)</f>
        <v>0</v>
      </c>
      <c r="CK22" s="107"/>
      <c r="CL22" s="111"/>
      <c r="CM22" s="111">
        <f>IF($BZ22=$BZ23,$BT26-$BS27,0)</f>
        <v>0</v>
      </c>
      <c r="CN22" s="111">
        <f>IF($BZ22=$BZ24,$BU26-$BS28,0)</f>
        <v>0</v>
      </c>
      <c r="CO22" s="111">
        <f>IF($BZ22=$BZ25,$BV26-$BS29,0)</f>
        <v>0</v>
      </c>
      <c r="CP22" s="111">
        <f>SUM(CL22:CO22)</f>
        <v>0</v>
      </c>
      <c r="CQ22" s="111"/>
      <c r="CR22" s="111">
        <f>IF($BZ22=$BZ23,$BT26,0)</f>
        <v>0</v>
      </c>
      <c r="CS22" s="111">
        <f>IF($BZ22=$BZ24,$BU26,0)</f>
        <v>0</v>
      </c>
      <c r="CT22" s="111">
        <f>IF($BZ22=$BZ25,$BV26,0)</f>
        <v>0</v>
      </c>
      <c r="CU22" s="111">
        <f>SUM(CQ22:CT22)</f>
        <v>0</v>
      </c>
      <c r="CV22" s="107">
        <v>4</v>
      </c>
    </row>
    <row r="23" spans="1:104">
      <c r="A23" s="2">
        <v>7</v>
      </c>
      <c r="B23" s="6">
        <f>VLOOKUP(A23,Spiele!$A$1:$L$116,2,FALSE)</f>
        <v>46186.75</v>
      </c>
      <c r="C23" s="6" t="str">
        <f>VLOOKUP(A23,Spiele!$A$1:$L$116,9,FALSE)</f>
        <v>New York</v>
      </c>
      <c r="D23" s="54" t="str">
        <f>Y22</f>
        <v>Brasilien</v>
      </c>
      <c r="E23" s="38" t="s">
        <v>23</v>
      </c>
      <c r="F23" s="54" t="str">
        <f>Y23</f>
        <v>Marokko</v>
      </c>
      <c r="G23" s="51"/>
      <c r="H23" s="74"/>
      <c r="I23" s="11" t="s">
        <v>24</v>
      </c>
      <c r="J23" s="74"/>
      <c r="K23" s="7" t="s">
        <v>25</v>
      </c>
      <c r="L23" s="1"/>
      <c r="M23" s="9" t="str">
        <f>VLOOKUP(2,$X$22:$AC$25,2,FALSE)</f>
        <v>Marokko</v>
      </c>
      <c r="N23" s="2">
        <f>VLOOKUP(2,$X$22:$AC$25,3,FALSE)</f>
        <v>0</v>
      </c>
      <c r="O23" s="2">
        <f>VLOOKUP(2,$X$22:$AC$25,4,FALSE)</f>
        <v>0</v>
      </c>
      <c r="P23" s="2">
        <f>VLOOKUP(2,$X$22:$AC$25,5,FALSE)</f>
        <v>0</v>
      </c>
      <c r="Q23" s="2">
        <f>VLOOKUP(2,$X$22:$AC$25,6,FALSE)</f>
        <v>0</v>
      </c>
      <c r="S23" s="58">
        <f>IF(J23="",0,IF(K23=$B$98,IF(H23&lt;J23,3,IF(H23=J23,1,0)),0))</f>
        <v>0</v>
      </c>
      <c r="T23" s="57"/>
      <c r="U23" s="58">
        <f>IF(H28="",0,IF(K27=$B$98,IF(H28&gt;J28,3,IF(H28=J28,1,0)),0))</f>
        <v>0</v>
      </c>
      <c r="V23" s="58">
        <f>IF(J26="",0,IF(K26=$B$98,IF(J26&gt;H26,3,IF(J26=H26,1,0)),0))</f>
        <v>0</v>
      </c>
      <c r="W23" s="59"/>
      <c r="X23" s="59">
        <f>RANK(AD23,$AD$22:$AD$25)</f>
        <v>2</v>
      </c>
      <c r="Y23" s="38" t="s">
        <v>133</v>
      </c>
      <c r="Z23" s="59">
        <f>SUM(S23:V23)</f>
        <v>0</v>
      </c>
      <c r="AA23" s="59">
        <f>SUM(S27:V27)</f>
        <v>0</v>
      </c>
      <c r="AB23" s="59">
        <f>SUM(T26:T29)</f>
        <v>0</v>
      </c>
      <c r="AC23" s="59">
        <f>AA23-AB23</f>
        <v>0</v>
      </c>
      <c r="AD23" s="23">
        <f>IF(P$28="",(((((((AE23*10+Z23)*100+AC23)*100+AA23)*10+AK23)*10+AJ23)*100+AP23)*100+AU23)*10+AV23,(((((((AE23*10+Z23)*10+AK23)*10+AJ23)*100+AP23)*100+AU23)*100+AC23)*100+AA23)*10+AV23)</f>
        <v>3</v>
      </c>
      <c r="AE23" s="103"/>
      <c r="AF23" s="110">
        <f>IF($Z23=$Z22,$S23-$T22,0)</f>
        <v>0</v>
      </c>
      <c r="AG23" s="110"/>
      <c r="AH23" s="110">
        <f>IF($Z23=$Z24,$U23-$T24,0)</f>
        <v>0</v>
      </c>
      <c r="AI23" s="110">
        <f>IF($Z23=$Z25,$V23-$T25,0)</f>
        <v>0</v>
      </c>
      <c r="AJ23" s="110">
        <f>SUM(AF23:AI23)</f>
        <v>0</v>
      </c>
      <c r="AK23" s="103"/>
      <c r="AL23" s="110">
        <f>IF($Z23=$Z22,$S27-$T26,0)</f>
        <v>0</v>
      </c>
      <c r="AM23" s="110"/>
      <c r="AN23" s="110">
        <f>IF($Z23=$Z24,$U27-$T28,0)</f>
        <v>0</v>
      </c>
      <c r="AO23" s="110">
        <f>IF($Z23=$Z25,$V27-$T29,0)</f>
        <v>0</v>
      </c>
      <c r="AP23" s="110">
        <f>SUM(AL23:AO23)</f>
        <v>0</v>
      </c>
      <c r="AQ23" s="110">
        <f>IF($Z23=$Z22,$S27,0)</f>
        <v>0</v>
      </c>
      <c r="AR23" s="110"/>
      <c r="AS23" s="110">
        <f>IF($Z23=$Z24,$U27,0)</f>
        <v>0</v>
      </c>
      <c r="AT23" s="110">
        <f>IF($Z23=$Z25,$V27,0)</f>
        <v>0</v>
      </c>
      <c r="AU23" s="110">
        <f>SUM(AQ23:AT23)</f>
        <v>0</v>
      </c>
      <c r="AV23" s="103">
        <v>3</v>
      </c>
      <c r="AW23" s="2"/>
      <c r="AX23" s="2"/>
      <c r="AY23" s="2"/>
      <c r="AZ23" s="2"/>
      <c r="BA23" s="2">
        <v>11</v>
      </c>
      <c r="BB23" s="6">
        <f>VLOOKUP(BA23,Spiele!$A$1:$L$116,2,FALSE)</f>
        <v>46187.625</v>
      </c>
      <c r="BC23" s="6" t="str">
        <f>VLOOKUP(BA23,Spiele!$A$1:$L$116,9,FALSE)</f>
        <v>Dallas</v>
      </c>
      <c r="BD23" s="54" t="str">
        <f>BY22</f>
        <v>Niederlande</v>
      </c>
      <c r="BE23" s="38" t="s">
        <v>23</v>
      </c>
      <c r="BF23" s="54" t="str">
        <f>BY23</f>
        <v>Japan</v>
      </c>
      <c r="BG23" s="51"/>
      <c r="BH23" s="74"/>
      <c r="BI23" s="11"/>
      <c r="BJ23" s="74"/>
      <c r="BK23" s="7" t="s">
        <v>25</v>
      </c>
      <c r="BL23" s="1"/>
      <c r="BM23" s="9" t="str">
        <f>VLOOKUP(2,$BX$22:$CC$25,2,FALSE)</f>
        <v>Japan</v>
      </c>
      <c r="BN23" s="2">
        <f>VLOOKUP(2,$BX$22:$CC$25,3,FALSE)</f>
        <v>0</v>
      </c>
      <c r="BO23" s="2">
        <f>VLOOKUP(2,$BX$22:$CC$25,4,FALSE)</f>
        <v>0</v>
      </c>
      <c r="BP23" s="2">
        <f>VLOOKUP(2,$BX$22:$CC$25,5,FALSE)</f>
        <v>0</v>
      </c>
      <c r="BQ23" s="2">
        <f>VLOOKUP(2,$BX$22:$CC$25,6,FALSE)</f>
        <v>0</v>
      </c>
      <c r="BS23" s="58">
        <f>IF(BJ23="",0,IF(BK23=$B$98,IF(BH23&lt;BJ23,3,IF(BH23=BJ23,1,0)),0))</f>
        <v>0</v>
      </c>
      <c r="BT23" s="57"/>
      <c r="BU23" s="58">
        <f>IF(BH28="",0,IF(BK27=$B$98,IF(BH28&gt;BJ28,3,IF(BH28=BJ28,1,0)),0))</f>
        <v>0</v>
      </c>
      <c r="BV23" s="58">
        <f>IF(BJ26="",0,IF(BK26=$B$98,IF(BJ26&gt;BH26,3,IF(BJ26=BH26,1,0)),0))</f>
        <v>0</v>
      </c>
      <c r="BW23" s="1"/>
      <c r="BX23" s="1">
        <f>RANK(CD23,$CD$22:$CD$25)</f>
        <v>2</v>
      </c>
      <c r="BY23" s="38" t="s">
        <v>134</v>
      </c>
      <c r="BZ23" s="1">
        <f>SUM(BS23:BV23)</f>
        <v>0</v>
      </c>
      <c r="CA23" s="1">
        <f>SUM(BS27:BV27)</f>
        <v>0</v>
      </c>
      <c r="CB23" s="1">
        <f>SUM(BT26:BT29)</f>
        <v>0</v>
      </c>
      <c r="CC23" s="1">
        <f>CA23-CB23</f>
        <v>0</v>
      </c>
      <c r="CD23" s="23">
        <f>IF(BP$28="",(((((((CE23*10+BZ23)*100+CC23)*100+CA23)*10+CK23)*10+CJ23)*100+CP23)*100+CU23)*10+CV23,(((((((CE23*10+BZ23)*10+CK23)*10+CJ23)*100+CP23)*100+CU23)*100+CC23)*100+CA23)*10+CV23)</f>
        <v>3</v>
      </c>
      <c r="CE23" s="107"/>
      <c r="CF23" s="111">
        <f>IF($BZ23=$BZ22,$BS23-$BT22,0)</f>
        <v>0</v>
      </c>
      <c r="CG23" s="111"/>
      <c r="CH23" s="111">
        <f>IF($BZ23=$BZ24,$BU23-$BT24,0)</f>
        <v>0</v>
      </c>
      <c r="CI23" s="111">
        <f>IF($BZ23=$BZ25,$BV23-$BT25,0)</f>
        <v>0</v>
      </c>
      <c r="CJ23" s="111">
        <f>SUM(CF23:CI23)</f>
        <v>0</v>
      </c>
      <c r="CK23" s="107"/>
      <c r="CL23" s="111">
        <f>IF($BZ23=$BZ22,$BS27-$BT26,0)</f>
        <v>0</v>
      </c>
      <c r="CM23" s="111"/>
      <c r="CN23" s="111">
        <f>IF($BZ23=$BZ24,$BU27-$BT28,0)</f>
        <v>0</v>
      </c>
      <c r="CO23" s="111">
        <f>IF($BZ23=$BZ25,$BV27-$BT29,0)</f>
        <v>0</v>
      </c>
      <c r="CP23" s="111">
        <f>SUM(CL23:CO23)</f>
        <v>0</v>
      </c>
      <c r="CQ23" s="111">
        <f>IF($BZ23=$BZ22,$BS27,0)</f>
        <v>0</v>
      </c>
      <c r="CR23" s="111"/>
      <c r="CS23" s="111">
        <f>IF($BZ23=$BZ24,$BU27,0)</f>
        <v>0</v>
      </c>
      <c r="CT23" s="111">
        <f>IF($BZ23=$BZ25,$BV27,0)</f>
        <v>0</v>
      </c>
      <c r="CU23" s="111">
        <f>SUM(CQ23:CT23)</f>
        <v>0</v>
      </c>
      <c r="CV23" s="107">
        <v>3</v>
      </c>
    </row>
    <row r="24" spans="1:104">
      <c r="A24" s="2">
        <v>5</v>
      </c>
      <c r="B24" s="6">
        <f>VLOOKUP(A24,Spiele!$A$1:$L$116,2,FALSE)</f>
        <v>46186.875</v>
      </c>
      <c r="C24" s="6" t="str">
        <f>VLOOKUP(A24,Spiele!$A$1:$L$116,9,FALSE)</f>
        <v>Boston</v>
      </c>
      <c r="D24" s="54" t="str">
        <f>Y24</f>
        <v>Haiti</v>
      </c>
      <c r="E24" s="38" t="s">
        <v>23</v>
      </c>
      <c r="F24" s="54" t="str">
        <f>Y25</f>
        <v>Schottland</v>
      </c>
      <c r="G24" s="51"/>
      <c r="H24" s="74"/>
      <c r="I24" s="11" t="s">
        <v>24</v>
      </c>
      <c r="J24" s="74"/>
      <c r="K24" s="7" t="s">
        <v>25</v>
      </c>
      <c r="L24" s="1"/>
      <c r="M24" s="9" t="str">
        <f>VLOOKUP(3,$X$22:$AC$25,2,FALSE)</f>
        <v>Haiti</v>
      </c>
      <c r="N24" s="2">
        <f>VLOOKUP(3,$X$22:$AC$25,3,FALSE)</f>
        <v>0</v>
      </c>
      <c r="O24" s="2">
        <f>VLOOKUP(3,$X$22:$AC$25,4,FALSE)</f>
        <v>0</v>
      </c>
      <c r="P24" s="2">
        <f>VLOOKUP(3,$X$22:$AC$25,5,FALSE)</f>
        <v>0</v>
      </c>
      <c r="Q24" s="2">
        <f>VLOOKUP(3,$X$22:$AC$25,6,FALSE)</f>
        <v>0</v>
      </c>
      <c r="S24" s="58">
        <f>IF(J25="",0,IF(K25=$B$98,IF(H25&lt;J25,3,IF(H25=J25,1,0)),0))</f>
        <v>0</v>
      </c>
      <c r="T24" s="58">
        <f>IF(J28="",0,IF(K27=$B$98,IF(H28&lt;J28,3,IF(H28=J28,1,0)),0))</f>
        <v>0</v>
      </c>
      <c r="U24" s="57"/>
      <c r="V24" s="58">
        <f>IF(H24="",0,IF(K24=$B$98,IF(H24&gt;J24,3,IF(H24=J24,1,0)),0))</f>
        <v>0</v>
      </c>
      <c r="W24" s="59"/>
      <c r="X24" s="59">
        <f>RANK(AD24,$AD$22:$AD$25)</f>
        <v>3</v>
      </c>
      <c r="Y24" s="38" t="s">
        <v>135</v>
      </c>
      <c r="Z24" s="59">
        <f>SUM(S24:V24)</f>
        <v>0</v>
      </c>
      <c r="AA24" s="59">
        <f>SUM(S28:V28)</f>
        <v>0</v>
      </c>
      <c r="AB24" s="59">
        <f>SUM(U26:U29)</f>
        <v>0</v>
      </c>
      <c r="AC24" s="59">
        <f>AA24-AB24</f>
        <v>0</v>
      </c>
      <c r="AD24" s="23">
        <f>IF(P$28="",(((((((AE24*10+Z24)*100+AC24)*100+AA24)*10+AK24)*10+AJ24)*100+AP24)*100+AU24)*10+AV24,(((((((AE24*10+Z24)*10+AK24)*10+AJ24)*100+AP24)*100+AU24)*100+AC24)*100+AA24)*10+AV24)</f>
        <v>2</v>
      </c>
      <c r="AE24" s="103"/>
      <c r="AF24" s="110">
        <f>IF($Z24=$Z22,$S24-$U22,0)</f>
        <v>0</v>
      </c>
      <c r="AG24" s="110">
        <f>IF($Z24=$Z23,$T24-$U23,0)</f>
        <v>0</v>
      </c>
      <c r="AH24" s="110"/>
      <c r="AI24" s="110">
        <f>IF($Z24=$Z25,$V24-$U25,0)</f>
        <v>0</v>
      </c>
      <c r="AJ24" s="110">
        <f>SUM(AF24:AI24)</f>
        <v>0</v>
      </c>
      <c r="AK24" s="103"/>
      <c r="AL24" s="110">
        <f>IF($Z24=$Z22,$S28-$U26,0)</f>
        <v>0</v>
      </c>
      <c r="AM24" s="110">
        <f>IF($Z24=$Z23,$T28-$U27,0)</f>
        <v>0</v>
      </c>
      <c r="AN24" s="110"/>
      <c r="AO24" s="110">
        <f>IF($Z24=$Z25,$V28-$U29,0)</f>
        <v>0</v>
      </c>
      <c r="AP24" s="110">
        <f>SUM(AL24:AO24)</f>
        <v>0</v>
      </c>
      <c r="AQ24" s="110">
        <f>IF($Z24=$Z22,$S28,0)</f>
        <v>0</v>
      </c>
      <c r="AR24" s="110">
        <f>IF($Z24=$Z23,$T28,0)</f>
        <v>0</v>
      </c>
      <c r="AS24" s="110"/>
      <c r="AT24" s="110">
        <f>IF($Z24=$Z25,$V28,0)</f>
        <v>0</v>
      </c>
      <c r="AU24" s="110">
        <f>SUM(AQ24:AT24)</f>
        <v>0</v>
      </c>
      <c r="AV24" s="103">
        <v>2</v>
      </c>
      <c r="AW24" s="2"/>
      <c r="AX24" s="2"/>
      <c r="AY24" s="2"/>
      <c r="AZ24" s="2"/>
      <c r="BA24" s="2">
        <v>12</v>
      </c>
      <c r="BB24" s="6">
        <f>VLOOKUP(BA24,Spiele!$A$1:$L$116,2,FALSE)</f>
        <v>46187.875</v>
      </c>
      <c r="BC24" s="6" t="str">
        <f>VLOOKUP(BA24,Spiele!$A$1:$L$116,9,FALSE)</f>
        <v>Monterrey</v>
      </c>
      <c r="BD24" s="54" t="str">
        <f>BY24</f>
        <v>Schweden</v>
      </c>
      <c r="BE24" s="38" t="s">
        <v>23</v>
      </c>
      <c r="BF24" s="54" t="str">
        <f>BY25</f>
        <v>Tunesien</v>
      </c>
      <c r="BG24" s="51"/>
      <c r="BH24" s="74"/>
      <c r="BI24" s="11"/>
      <c r="BJ24" s="74"/>
      <c r="BK24" s="7" t="s">
        <v>25</v>
      </c>
      <c r="BL24" s="1"/>
      <c r="BM24" s="9" t="str">
        <f>VLOOKUP(3,$BX$22:$CC$25,2,FALSE)</f>
        <v>Schweden</v>
      </c>
      <c r="BN24" s="2">
        <f>VLOOKUP(3,$BX$22:$CC$25,3,FALSE)</f>
        <v>0</v>
      </c>
      <c r="BO24" s="2">
        <f>VLOOKUP(3,$BX$22:$CC$25,4,FALSE)</f>
        <v>0</v>
      </c>
      <c r="BP24" s="2">
        <f>VLOOKUP(3,$BX$22:$CC$25,5,FALSE)</f>
        <v>0</v>
      </c>
      <c r="BQ24" s="2">
        <f>VLOOKUP(3,$BX$22:$CC$25,6,FALSE)</f>
        <v>0</v>
      </c>
      <c r="BS24" s="58">
        <f>IF(BJ25="",0,IF(BK25=$B$98,IF(BH25&lt;BJ25,3,IF(BH25=BJ25,1,0)),0))</f>
        <v>0</v>
      </c>
      <c r="BT24" s="58">
        <f>IF(BJ28="",0,IF(BK27=$B$98,IF(BH28&lt;BJ28,3,IF(BH28=BJ28,1,0)),0))</f>
        <v>0</v>
      </c>
      <c r="BU24" s="57"/>
      <c r="BV24" s="58">
        <f>IF(BH24="",0,IF(BK24=$B$98,IF(BH24&gt;BJ24,3,IF(BH24=BJ24,1,0)),0))</f>
        <v>0</v>
      </c>
      <c r="BW24" s="1"/>
      <c r="BX24" s="1">
        <f>RANK(CD24,$CD$22:$CD$25)</f>
        <v>3</v>
      </c>
      <c r="BY24" s="38" t="s">
        <v>136</v>
      </c>
      <c r="BZ24" s="1">
        <f>SUM(BS24:BV24)</f>
        <v>0</v>
      </c>
      <c r="CA24" s="1">
        <f>SUM(BS28:BV28)</f>
        <v>0</v>
      </c>
      <c r="CB24" s="1">
        <f>SUM(BU26:BU29)</f>
        <v>0</v>
      </c>
      <c r="CC24" s="1">
        <f>CA24-CB24</f>
        <v>0</v>
      </c>
      <c r="CD24" s="23">
        <f>IF(BP$28="",(((((((CE24*10+BZ24)*100+CC24)*100+CA24)*10+CK24)*10+CJ24)*100+CP24)*100+CU24)*10+CV24,(((((((CE24*10+BZ24)*10+CK24)*10+CJ24)*100+CP24)*100+CU24)*100+CC24)*100+CA24)*10+CV24)</f>
        <v>2</v>
      </c>
      <c r="CE24" s="107"/>
      <c r="CF24" s="111">
        <f>IF($BZ24=$BZ22,$BS24-$BU22,0)</f>
        <v>0</v>
      </c>
      <c r="CG24" s="111">
        <f>IF($BZ24=$BZ23,$BT24-$BU23,0)</f>
        <v>0</v>
      </c>
      <c r="CH24" s="111"/>
      <c r="CI24" s="111">
        <f>IF($BZ24=$BZ25,$BV24-$BU25,0)</f>
        <v>0</v>
      </c>
      <c r="CJ24" s="111">
        <f>SUM(CF24:CI24)</f>
        <v>0</v>
      </c>
      <c r="CK24" s="107"/>
      <c r="CL24" s="111">
        <f>IF($BZ24=$BZ22,$BS28-$BU26,0)</f>
        <v>0</v>
      </c>
      <c r="CM24" s="111">
        <f>IF($BZ24=$BZ23,$BT28-$BU27,0)</f>
        <v>0</v>
      </c>
      <c r="CN24" s="111"/>
      <c r="CO24" s="111">
        <f>IF($BZ24=$BZ25,$BV28-$BU29,0)</f>
        <v>0</v>
      </c>
      <c r="CP24" s="111">
        <f>SUM(CL24:CO24)</f>
        <v>0</v>
      </c>
      <c r="CQ24" s="111">
        <f>IF($BZ24=$BZ22,$BS28,0)</f>
        <v>0</v>
      </c>
      <c r="CR24" s="111">
        <f>IF($BZ24=$BZ23,$BT28,0)</f>
        <v>0</v>
      </c>
      <c r="CS24" s="111"/>
      <c r="CT24" s="111">
        <f>IF($BZ24=$BZ25,$BV28,0)</f>
        <v>0</v>
      </c>
      <c r="CU24" s="111">
        <f>SUM(CQ24:CT24)</f>
        <v>0</v>
      </c>
      <c r="CV24" s="107">
        <v>2</v>
      </c>
    </row>
    <row r="25" spans="1:104">
      <c r="A25" s="2">
        <v>29</v>
      </c>
      <c r="B25" s="6">
        <f>VLOOKUP(A25,Spiele!$A$1:$L$116,2,FALSE)</f>
        <v>46192.875</v>
      </c>
      <c r="C25" s="6" t="str">
        <f>VLOOKUP(A25,Spiele!$A$1:$L$116,9,FALSE)</f>
        <v>Philadelphia</v>
      </c>
      <c r="D25" s="54" t="str">
        <f>Y22</f>
        <v>Brasilien</v>
      </c>
      <c r="E25" s="38" t="s">
        <v>23</v>
      </c>
      <c r="F25" s="54" t="str">
        <f>Y24</f>
        <v>Haiti</v>
      </c>
      <c r="G25" s="51"/>
      <c r="H25" s="74"/>
      <c r="I25" s="11" t="s">
        <v>24</v>
      </c>
      <c r="J25" s="74"/>
      <c r="K25" s="7" t="s">
        <v>25</v>
      </c>
      <c r="L25" s="1"/>
      <c r="M25" s="9" t="str">
        <f>VLOOKUP(4,$X$22:$AC$25,2,FALSE)</f>
        <v>Schottland</v>
      </c>
      <c r="N25" s="2">
        <f>VLOOKUP(4,$X$22:$AC$25,3,FALSE)</f>
        <v>0</v>
      </c>
      <c r="O25" s="2">
        <f>VLOOKUP(4,$X$22:$AC$25,4,FALSE)</f>
        <v>0</v>
      </c>
      <c r="P25" s="2">
        <f>VLOOKUP(4,$X$22:$AC$25,5,FALSE)</f>
        <v>0</v>
      </c>
      <c r="Q25" s="2">
        <f>VLOOKUP(4,$X$22:$AC$25,6,FALSE)</f>
        <v>0</v>
      </c>
      <c r="S25" s="58">
        <f>IF(H27="",0,IF(K28=$B$98,IF(H27&gt;J27,3,IF(H27=J27,1,0)),0))</f>
        <v>0</v>
      </c>
      <c r="T25" s="58">
        <f>IF(H26="",0,IF(K26=$B$98,IF(J26&lt;H26,3,IF(J26=H26,1,0)),0))</f>
        <v>0</v>
      </c>
      <c r="U25" s="58">
        <f>IF(J24="",0,IF(K24=$B$98,IF(H24&lt;J24,3,IF(H24=J24,1,0)),0))</f>
        <v>0</v>
      </c>
      <c r="V25" s="57"/>
      <c r="W25" s="59"/>
      <c r="X25" s="59">
        <f>RANK(AD25,$AD$22:$AD$25)</f>
        <v>4</v>
      </c>
      <c r="Y25" s="38" t="s">
        <v>112</v>
      </c>
      <c r="Z25" s="59">
        <f>SUM(S25:V25)</f>
        <v>0</v>
      </c>
      <c r="AA25" s="59">
        <f>SUM(S29:V29)</f>
        <v>0</v>
      </c>
      <c r="AB25" s="59">
        <f>SUM(V26:V29)</f>
        <v>0</v>
      </c>
      <c r="AC25" s="59">
        <f>AA25-AB25</f>
        <v>0</v>
      </c>
      <c r="AD25" s="23">
        <f>IF(P$28="",(((((((AE25*10+Z25)*100+AC25)*100+AA25)*10+AK25)*10+AJ25)*100+AP25)*100+AU25)*10+AV25,(((((((AE25*10+Z25)*10+AK25)*10+AJ25)*100+AP25)*100+AU25)*100+AC25)*100+AA25)*10+AV25)</f>
        <v>1</v>
      </c>
      <c r="AE25" s="103"/>
      <c r="AF25" s="110">
        <f>IF($Z25=$Z22,$S25-$V22,0)</f>
        <v>0</v>
      </c>
      <c r="AG25" s="110">
        <f>IF($Z25=$Z23,$T25-$V23,0)</f>
        <v>0</v>
      </c>
      <c r="AH25" s="110">
        <f>IF($Z25=$Z24,$U25-$V24,0)</f>
        <v>0</v>
      </c>
      <c r="AI25" s="110"/>
      <c r="AJ25" s="110">
        <f>SUM(AF25:AI25)</f>
        <v>0</v>
      </c>
      <c r="AK25" s="103"/>
      <c r="AL25" s="110">
        <f>IF($Z25=$Z22,$S29-$V26,0)</f>
        <v>0</v>
      </c>
      <c r="AM25" s="110">
        <f>IF($Z25=$Z23,$T29-$V27,0)</f>
        <v>0</v>
      </c>
      <c r="AN25" s="110">
        <f>IF($Z25=$Z24,$U29-$V28,0)</f>
        <v>0</v>
      </c>
      <c r="AO25" s="110"/>
      <c r="AP25" s="110">
        <f>SUM(AL25:AO25)</f>
        <v>0</v>
      </c>
      <c r="AQ25" s="110">
        <f>IF($Z25=$Z22,$S29,0)</f>
        <v>0</v>
      </c>
      <c r="AR25" s="110">
        <f>IF($Z25=$Z23,$T29,0)</f>
        <v>0</v>
      </c>
      <c r="AS25" s="110">
        <f>IF($Z25=$Z24,$U29,0)</f>
        <v>0</v>
      </c>
      <c r="AT25" s="110"/>
      <c r="AU25" s="110">
        <f>SUM(AQ25:AT25)</f>
        <v>0</v>
      </c>
      <c r="AV25" s="103">
        <v>1</v>
      </c>
      <c r="AW25" s="2"/>
      <c r="AX25" s="2"/>
      <c r="AY25" s="2"/>
      <c r="AZ25" s="2"/>
      <c r="BA25" s="2">
        <v>35</v>
      </c>
      <c r="BB25" s="6">
        <f>VLOOKUP(BA25,Spiele!$A$1:$L$116,2,FALSE)</f>
        <v>46193.5</v>
      </c>
      <c r="BC25" s="6" t="str">
        <f>VLOOKUP(BA25,Spiele!$A$1:$L$116,9,FALSE)</f>
        <v>Houston</v>
      </c>
      <c r="BD25" s="54" t="str">
        <f>BY22</f>
        <v>Niederlande</v>
      </c>
      <c r="BE25" s="38" t="s">
        <v>23</v>
      </c>
      <c r="BF25" s="54" t="str">
        <f>BY24</f>
        <v>Schweden</v>
      </c>
      <c r="BG25" s="51"/>
      <c r="BH25" s="74"/>
      <c r="BI25" s="11"/>
      <c r="BJ25" s="74"/>
      <c r="BK25" s="7" t="s">
        <v>25</v>
      </c>
      <c r="BL25" s="1"/>
      <c r="BM25" s="9" t="str">
        <f>VLOOKUP(4,$BX$22:$CC$25,2,FALSE)</f>
        <v>Tunesien</v>
      </c>
      <c r="BN25" s="2">
        <f>VLOOKUP(4,$BX$22:$CC$25,3,FALSE)</f>
        <v>0</v>
      </c>
      <c r="BO25" s="2">
        <f>VLOOKUP(4,$BX$22:$CC$25,4,FALSE)</f>
        <v>0</v>
      </c>
      <c r="BP25" s="2">
        <f>VLOOKUP(4,$BX$22:$CC$25,5,FALSE)</f>
        <v>0</v>
      </c>
      <c r="BQ25" s="2">
        <f>VLOOKUP(4,$BX$22:$CC$25,6,FALSE)</f>
        <v>0</v>
      </c>
      <c r="BS25" s="58">
        <f>IF(BH27="",0,IF(BK28=$B$98,IF(BH27&gt;BJ27,3,IF(BH27=BJ27,1,0)),0))</f>
        <v>0</v>
      </c>
      <c r="BT25" s="58">
        <f>IF(BH26="",0,IF(BK26=$B$98,IF(BJ26&lt;BH26,3,IF(BJ26=BH26,1,0)),0))</f>
        <v>0</v>
      </c>
      <c r="BU25" s="58">
        <f>IF(BJ24="",0,IF(BK24=$B$98,IF(BH24&lt;BJ24,3,IF(BH24=BJ24,1,0)),0))</f>
        <v>0</v>
      </c>
      <c r="BV25" s="57"/>
      <c r="BW25" s="1"/>
      <c r="BX25" s="1">
        <f>RANK(CD25,$CD$22:$CD$25)</f>
        <v>4</v>
      </c>
      <c r="BY25" s="38" t="s">
        <v>137</v>
      </c>
      <c r="BZ25" s="1">
        <f>SUM(BS25:BV25)</f>
        <v>0</v>
      </c>
      <c r="CA25" s="1">
        <f>SUM(BS29:BV29)</f>
        <v>0</v>
      </c>
      <c r="CB25" s="1">
        <f>SUM(BV26:BV29)</f>
        <v>0</v>
      </c>
      <c r="CC25" s="1">
        <f>CA25-CB25</f>
        <v>0</v>
      </c>
      <c r="CD25" s="23">
        <f>IF(BP$28="",(((((((CE25*10+BZ25)*100+CC25)*100+CA25)*10+CK25)*10+CJ25)*100+CP25)*100+CU25)*10+CV25,(((((((CE25*10+BZ25)*10+CK25)*10+CJ25)*100+CP25)*100+CU25)*100+CC25)*100+CA25)*10+CV25)</f>
        <v>1</v>
      </c>
      <c r="CE25" s="107"/>
      <c r="CF25" s="111">
        <f>IF($BZ25=$BZ22,$BS25-$BV22,0)</f>
        <v>0</v>
      </c>
      <c r="CG25" s="111">
        <f>IF($BZ25=$BZ23,$BT25-$BV23,0)</f>
        <v>0</v>
      </c>
      <c r="CH25" s="111">
        <f>IF($BZ25=$BZ24,$BU25-$BV24,0)</f>
        <v>0</v>
      </c>
      <c r="CI25" s="111"/>
      <c r="CJ25" s="111">
        <f>SUM(CF25:CI25)</f>
        <v>0</v>
      </c>
      <c r="CK25" s="107"/>
      <c r="CL25" s="111">
        <f>IF($BZ25=$BZ22,$BS29-$BV26,0)</f>
        <v>0</v>
      </c>
      <c r="CM25" s="111">
        <f>IF($BZ25=$BZ23,$BT29-$BV27,0)</f>
        <v>0</v>
      </c>
      <c r="CN25" s="111">
        <f>IF($BZ25=$BZ24,$BU29-$BV28,0)</f>
        <v>0</v>
      </c>
      <c r="CO25" s="111"/>
      <c r="CP25" s="111">
        <f>SUM(CL25:CO25)</f>
        <v>0</v>
      </c>
      <c r="CQ25" s="111">
        <f>IF($BZ25=$BZ22,$BS29,0)</f>
        <v>0</v>
      </c>
      <c r="CR25" s="111">
        <f>IF($BZ25=$BZ23,$BT29,0)</f>
        <v>0</v>
      </c>
      <c r="CS25" s="111">
        <f>IF($BZ25=$BZ24,$BU29,0)</f>
        <v>0</v>
      </c>
      <c r="CT25" s="111"/>
      <c r="CU25" s="111">
        <f>SUM(CQ25:CT25)</f>
        <v>0</v>
      </c>
      <c r="CV25" s="107">
        <v>1</v>
      </c>
    </row>
    <row r="26" spans="1:104">
      <c r="A26" s="2">
        <v>30</v>
      </c>
      <c r="B26" s="6">
        <f>VLOOKUP(A26,Spiele!$A$1:$L$116,2,FALSE)</f>
        <v>46192.75</v>
      </c>
      <c r="C26" s="6" t="str">
        <f>VLOOKUP(A26,Spiele!$A$1:$L$116,9,FALSE)</f>
        <v>Boston</v>
      </c>
      <c r="D26" s="54" t="str">
        <f>Y25</f>
        <v>Schottland</v>
      </c>
      <c r="E26" s="38" t="s">
        <v>23</v>
      </c>
      <c r="F26" s="54" t="str">
        <f>Y23</f>
        <v>Marokko</v>
      </c>
      <c r="G26" s="51"/>
      <c r="H26" s="74"/>
      <c r="I26" s="11" t="s">
        <v>24</v>
      </c>
      <c r="J26" s="74"/>
      <c r="K26" s="7" t="s">
        <v>25</v>
      </c>
      <c r="L26" s="1"/>
      <c r="N26" s="1"/>
      <c r="O26" s="1"/>
      <c r="P26" s="1"/>
      <c r="S26" s="57"/>
      <c r="T26" s="58">
        <f>IF(K23=$B$98,H23,0)</f>
        <v>0</v>
      </c>
      <c r="U26" s="58">
        <f>IF(K25=$B$98,H25,0)</f>
        <v>0</v>
      </c>
      <c r="V26" s="58">
        <f>IF(K28=$B$98,J27,0)</f>
        <v>0</v>
      </c>
      <c r="W26" s="59"/>
      <c r="X26" s="59"/>
      <c r="Y26" s="59"/>
      <c r="Z26" s="59"/>
      <c r="AA26" s="59"/>
      <c r="AB26" s="59"/>
      <c r="AC26" s="59"/>
      <c r="AD26" s="62"/>
      <c r="AE26" s="104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V26" s="110"/>
      <c r="AW26" s="2"/>
      <c r="AX26" s="2"/>
      <c r="AY26" s="2"/>
      <c r="AZ26" s="2"/>
      <c r="BA26" s="2">
        <v>36</v>
      </c>
      <c r="BB26" s="6">
        <f>VLOOKUP(BA26,Spiele!$A$1:$L$116,2,FALSE)</f>
        <v>46193.958333333336</v>
      </c>
      <c r="BC26" s="6" t="str">
        <f>VLOOKUP(BA26,Spiele!$A$1:$L$116,9,FALSE)</f>
        <v>Monterrey</v>
      </c>
      <c r="BD26" s="54" t="str">
        <f>BY25</f>
        <v>Tunesien</v>
      </c>
      <c r="BE26" s="38" t="s">
        <v>23</v>
      </c>
      <c r="BF26" s="54" t="str">
        <f>BY23</f>
        <v>Japan</v>
      </c>
      <c r="BG26" s="51"/>
      <c r="BH26" s="74"/>
      <c r="BI26" s="11"/>
      <c r="BJ26" s="74"/>
      <c r="BK26" s="7" t="s">
        <v>25</v>
      </c>
      <c r="BL26" s="1"/>
      <c r="BN26" s="1"/>
      <c r="BO26" s="1"/>
      <c r="BP26" s="1"/>
      <c r="BS26" s="57"/>
      <c r="BT26" s="58">
        <f>IF(BK23=$B$98,BH23,0)</f>
        <v>0</v>
      </c>
      <c r="BU26" s="58">
        <f>IF(BK25=$B$98,BH25,0)</f>
        <v>0</v>
      </c>
      <c r="BV26" s="58">
        <f>IF(BK28=$B$98,BJ27,0)</f>
        <v>0</v>
      </c>
      <c r="BW26" s="1"/>
      <c r="BX26" s="1"/>
      <c r="BY26" s="59"/>
      <c r="BZ26" s="1"/>
      <c r="CA26" s="1"/>
      <c r="CB26" s="1"/>
      <c r="CC26" s="1"/>
      <c r="CD26" s="5"/>
      <c r="CE26" s="7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V26" s="111"/>
    </row>
    <row r="27" spans="1:104">
      <c r="A27" s="2">
        <v>49</v>
      </c>
      <c r="B27" s="6">
        <f>VLOOKUP(A27,Spiele!$A$1:$L$116,2,FALSE)</f>
        <v>46197.75</v>
      </c>
      <c r="C27" s="6" t="str">
        <f>VLOOKUP(A27,Spiele!$A$1:$L$116,9,FALSE)</f>
        <v>Miami</v>
      </c>
      <c r="D27" s="54" t="str">
        <f>Y25</f>
        <v>Schottland</v>
      </c>
      <c r="E27" s="38" t="s">
        <v>23</v>
      </c>
      <c r="F27" s="54" t="str">
        <f>Y22</f>
        <v>Brasilien</v>
      </c>
      <c r="G27" s="53"/>
      <c r="H27" s="74"/>
      <c r="I27" s="11" t="s">
        <v>24</v>
      </c>
      <c r="J27" s="74"/>
      <c r="K27" s="7" t="s">
        <v>25</v>
      </c>
      <c r="M27" s="37" t="str">
        <f>IF(N22&gt;0,M22,"")</f>
        <v/>
      </c>
      <c r="N27" s="2" t="s">
        <v>37</v>
      </c>
      <c r="P27" s="28"/>
      <c r="S27" s="58">
        <f>IF(K23=$B$98,J23,0)</f>
        <v>0</v>
      </c>
      <c r="T27" s="57"/>
      <c r="U27" s="58">
        <f>IF(K27=$B$98,H28,0)</f>
        <v>0</v>
      </c>
      <c r="V27" s="58">
        <f>IF(K26=$B$98,J26,0)</f>
        <v>0</v>
      </c>
      <c r="AD27" s="53" t="s">
        <v>91</v>
      </c>
      <c r="AE27" s="75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V27" s="112"/>
      <c r="AW27" s="2"/>
      <c r="AX27" s="2"/>
      <c r="AY27" s="2"/>
      <c r="AZ27" s="2"/>
      <c r="BA27" s="2">
        <v>55</v>
      </c>
      <c r="BB27" s="6">
        <f>VLOOKUP(BA27,Spiele!$A$1:$L$116,2,FALSE)</f>
        <v>46198.666666666664</v>
      </c>
      <c r="BC27" s="6" t="str">
        <f>VLOOKUP(BA27,Spiele!$A$1:$L$116,9,FALSE)</f>
        <v>Philadelphia</v>
      </c>
      <c r="BD27" s="54" t="str">
        <f>BY25</f>
        <v>Tunesien</v>
      </c>
      <c r="BE27" s="38" t="s">
        <v>23</v>
      </c>
      <c r="BF27" s="54" t="str">
        <f>BY22</f>
        <v>Niederlande</v>
      </c>
      <c r="BG27" s="53"/>
      <c r="BH27" s="74"/>
      <c r="BI27" s="11"/>
      <c r="BJ27" s="74"/>
      <c r="BK27" s="7" t="s">
        <v>25</v>
      </c>
      <c r="BM27" s="116" t="str">
        <f>IF(BN22&gt;0,BM22,"")</f>
        <v/>
      </c>
      <c r="BN27" s="2" t="s">
        <v>33</v>
      </c>
      <c r="BP27" s="28"/>
      <c r="BS27" s="58">
        <f>IF(BK23=$B$98,BJ23,0)</f>
        <v>0</v>
      </c>
      <c r="BT27" s="57"/>
      <c r="BU27" s="58">
        <f>IF(BK27=$B$98,BH28,0)</f>
        <v>0</v>
      </c>
      <c r="BV27" s="58">
        <f>IF(BK26=$B$98,BJ26,0)</f>
        <v>0</v>
      </c>
      <c r="CD27" s="2" t="s">
        <v>91</v>
      </c>
      <c r="CE27" s="8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V27" s="113"/>
    </row>
    <row r="28" spans="1:104">
      <c r="A28" s="2">
        <v>50</v>
      </c>
      <c r="B28" s="6">
        <f>VLOOKUP(A28,Spiele!$A$1:$L$116,2,FALSE)</f>
        <v>46197.75</v>
      </c>
      <c r="C28" s="6" t="str">
        <f>VLOOKUP(A28,Spiele!$A$1:$L$116,9,FALSE)</f>
        <v>Atlanta</v>
      </c>
      <c r="D28" s="54" t="str">
        <f>Y23</f>
        <v>Marokko</v>
      </c>
      <c r="E28" s="38" t="s">
        <v>23</v>
      </c>
      <c r="F28" s="54" t="str">
        <f>Y24</f>
        <v>Haiti</v>
      </c>
      <c r="G28" s="53"/>
      <c r="H28" s="74"/>
      <c r="I28" s="11" t="s">
        <v>24</v>
      </c>
      <c r="J28" s="74"/>
      <c r="K28" s="7" t="s">
        <v>25</v>
      </c>
      <c r="M28" s="37" t="str">
        <f>IF(N23&gt;0,M23,"")</f>
        <v/>
      </c>
      <c r="N28" s="2" t="s">
        <v>38</v>
      </c>
      <c r="O28" s="29"/>
      <c r="P28" s="105" t="s">
        <v>11</v>
      </c>
      <c r="S28" s="58">
        <f>IF(K25=$B$98,J25,0)</f>
        <v>0</v>
      </c>
      <c r="T28" s="58">
        <f>IF(K27=$B$98,J28,0)</f>
        <v>0</v>
      </c>
      <c r="U28" s="57"/>
      <c r="V28" s="58">
        <f>IF(K24=$B$98,H24,0)</f>
        <v>0</v>
      </c>
      <c r="AD28" s="53" t="s">
        <v>92</v>
      </c>
      <c r="AE28" s="75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V28" s="112"/>
      <c r="AW28" s="2"/>
      <c r="AX28" s="2"/>
      <c r="AY28" s="2"/>
      <c r="AZ28" s="2"/>
      <c r="BA28" s="2">
        <v>56</v>
      </c>
      <c r="BB28" s="6">
        <f>VLOOKUP(BA28,Spiele!$A$1:$L$116,2,FALSE)</f>
        <v>46198.666666666664</v>
      </c>
      <c r="BC28" s="6" t="str">
        <f>VLOOKUP(BA28,Spiele!$A$1:$L$116,9,FALSE)</f>
        <v>New York</v>
      </c>
      <c r="BD28" s="54" t="str">
        <f>BY23</f>
        <v>Japan</v>
      </c>
      <c r="BE28" s="38" t="s">
        <v>23</v>
      </c>
      <c r="BF28" s="54" t="str">
        <f>BY24</f>
        <v>Schweden</v>
      </c>
      <c r="BG28" s="53"/>
      <c r="BH28" s="74"/>
      <c r="BI28" s="11"/>
      <c r="BJ28" s="74"/>
      <c r="BK28" s="7" t="s">
        <v>25</v>
      </c>
      <c r="BM28" s="116" t="str">
        <f>IF(BN23&gt;0,BM23,"")</f>
        <v/>
      </c>
      <c r="BN28" s="2" t="s">
        <v>35</v>
      </c>
      <c r="BO28" s="29"/>
      <c r="BP28" s="105" t="s">
        <v>11</v>
      </c>
      <c r="BS28" s="58">
        <f>IF(BK25=$B$98,BJ25,0)</f>
        <v>0</v>
      </c>
      <c r="BT28" s="58">
        <f>IF(BK27=$B$98,BJ28,0)</f>
        <v>0</v>
      </c>
      <c r="BU28" s="57"/>
      <c r="BV28" s="58">
        <f>IF(BK24=$B$98,BH24,0)</f>
        <v>0</v>
      </c>
      <c r="CD28" s="2" t="s">
        <v>92</v>
      </c>
      <c r="CE28" s="8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V28" s="113"/>
    </row>
    <row r="29" spans="1:104">
      <c r="D29" s="53"/>
      <c r="E29" s="53"/>
      <c r="G29" s="53"/>
      <c r="M29" s="37" t="str">
        <f>IF(N24&gt;0,M24,"")</f>
        <v/>
      </c>
      <c r="N29" s="2" t="s">
        <v>96</v>
      </c>
      <c r="S29" s="58">
        <f>IF(K28=$B$98,H27,0)</f>
        <v>0</v>
      </c>
      <c r="T29" s="58">
        <f>IF(K26=$B$98,H26,0)</f>
        <v>0</v>
      </c>
      <c r="U29" s="58">
        <f>IF(K24=$B$98,J24,0)</f>
        <v>0</v>
      </c>
      <c r="V29" s="57"/>
      <c r="AD29" s="53" t="s">
        <v>94</v>
      </c>
      <c r="AE29" s="75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V29" s="112"/>
      <c r="AW29" s="2"/>
      <c r="AX29" s="2"/>
      <c r="AY29" s="2"/>
      <c r="AZ29" s="2"/>
      <c r="BE29" s="53"/>
      <c r="BF29" s="53"/>
      <c r="BG29" s="53"/>
      <c r="BM29" s="116" t="str">
        <f>IF(BN24&gt;0,BM24,"")</f>
        <v/>
      </c>
      <c r="BN29" s="2" t="s">
        <v>103</v>
      </c>
      <c r="BS29" s="58">
        <f>IF(BK28=$B$98,BH27,0)</f>
        <v>0</v>
      </c>
      <c r="BT29" s="58">
        <f>IF(BK26=$B$98,BH26,0)</f>
        <v>0</v>
      </c>
      <c r="BU29" s="58">
        <f>IF(BK24=$B$98,BJ24,0)</f>
        <v>0</v>
      </c>
      <c r="BV29" s="57"/>
      <c r="CD29" s="2" t="s">
        <v>94</v>
      </c>
      <c r="CE29" s="8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V29" s="113"/>
    </row>
    <row r="30" spans="1:104" ht="6" customHeight="1">
      <c r="D30" s="53"/>
      <c r="E30" s="55"/>
      <c r="F30" s="56"/>
      <c r="G30" s="56"/>
      <c r="H30" s="53"/>
      <c r="I30" s="53"/>
      <c r="J30" s="53"/>
      <c r="AE30" s="75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V30" s="112"/>
      <c r="AW30" s="2"/>
      <c r="AX30" s="2"/>
      <c r="AY30" s="2"/>
      <c r="AZ30" s="2"/>
      <c r="BD30" s="53"/>
      <c r="BE30" s="55"/>
      <c r="BF30" s="56"/>
      <c r="BG30" s="56"/>
      <c r="BH30" s="53"/>
      <c r="BI30" s="53"/>
      <c r="BJ30" s="53"/>
      <c r="BS30" s="53"/>
      <c r="BT30" s="53"/>
      <c r="BU30" s="53"/>
      <c r="BV30" s="53"/>
      <c r="CE30" s="8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V30" s="113"/>
    </row>
    <row r="31" spans="1:104">
      <c r="A31" s="10"/>
      <c r="B31" s="117" t="s">
        <v>0</v>
      </c>
      <c r="C31" s="118" t="s">
        <v>138</v>
      </c>
      <c r="D31" s="16" t="s">
        <v>2</v>
      </c>
      <c r="E31" s="13"/>
      <c r="F31" s="16"/>
      <c r="G31" s="16"/>
      <c r="H31" s="16"/>
      <c r="I31" s="18"/>
      <c r="J31" s="19"/>
      <c r="K31" s="94"/>
      <c r="L31" s="16"/>
      <c r="M31" s="34" t="s">
        <v>3</v>
      </c>
      <c r="N31" s="16" t="s">
        <v>4</v>
      </c>
      <c r="O31" s="16" t="s">
        <v>5</v>
      </c>
      <c r="P31" s="16" t="s">
        <v>6</v>
      </c>
      <c r="Q31" s="16" t="s">
        <v>7</v>
      </c>
      <c r="R31" s="16"/>
      <c r="W31" s="51"/>
      <c r="X31" s="51" t="s">
        <v>8</v>
      </c>
      <c r="Y31" s="54" t="s">
        <v>9</v>
      </c>
      <c r="Z31" s="51" t="s">
        <v>4</v>
      </c>
      <c r="AA31" s="51" t="s">
        <v>5</v>
      </c>
      <c r="AB31" s="51" t="s">
        <v>6</v>
      </c>
      <c r="AC31" s="51" t="s">
        <v>7</v>
      </c>
      <c r="AD31" s="51"/>
      <c r="AE31" s="18" t="s">
        <v>10</v>
      </c>
      <c r="AF31" s="38" t="s">
        <v>11</v>
      </c>
      <c r="AG31" s="38"/>
      <c r="AH31" s="38"/>
      <c r="AI31" s="38"/>
      <c r="AJ31" s="38" t="s">
        <v>12</v>
      </c>
      <c r="AK31" s="54" t="s">
        <v>13</v>
      </c>
      <c r="AL31" s="38" t="s">
        <v>14</v>
      </c>
      <c r="AM31" s="38"/>
      <c r="AN31" s="38"/>
      <c r="AO31" s="38"/>
      <c r="AP31" s="38" t="s">
        <v>15</v>
      </c>
      <c r="AQ31" s="38" t="s">
        <v>16</v>
      </c>
      <c r="AR31" s="38"/>
      <c r="AS31" s="38"/>
      <c r="AT31" s="38"/>
      <c r="AU31" s="55" t="s">
        <v>17</v>
      </c>
      <c r="AV31" s="54" t="s">
        <v>18</v>
      </c>
      <c r="AW31" s="10"/>
      <c r="AX31" s="10"/>
      <c r="AY31" s="10"/>
      <c r="AZ31" s="10"/>
      <c r="BA31" s="10"/>
      <c r="BB31" s="119" t="s">
        <v>0</v>
      </c>
      <c r="BC31" s="120" t="s">
        <v>139</v>
      </c>
      <c r="BD31" s="16" t="s">
        <v>2</v>
      </c>
      <c r="BE31" s="13"/>
      <c r="BF31" s="16"/>
      <c r="BG31" s="16"/>
      <c r="BH31" s="16"/>
      <c r="BI31" s="18"/>
      <c r="BJ31" s="19"/>
      <c r="BK31" s="94"/>
      <c r="BL31" s="16"/>
      <c r="BM31" s="34" t="s">
        <v>3</v>
      </c>
      <c r="BN31" s="16" t="s">
        <v>4</v>
      </c>
      <c r="BO31" s="16" t="s">
        <v>5</v>
      </c>
      <c r="BP31" s="16" t="s">
        <v>6</v>
      </c>
      <c r="BQ31" s="16" t="s">
        <v>7</v>
      </c>
      <c r="BR31" s="16"/>
      <c r="BW31" s="16"/>
      <c r="BX31" s="16" t="s">
        <v>8</v>
      </c>
      <c r="BY31" s="54" t="s">
        <v>9</v>
      </c>
      <c r="BZ31" s="16" t="s">
        <v>4</v>
      </c>
      <c r="CA31" s="16" t="s">
        <v>5</v>
      </c>
      <c r="CB31" s="16" t="s">
        <v>6</v>
      </c>
      <c r="CC31" s="16" t="s">
        <v>7</v>
      </c>
      <c r="CD31" s="16"/>
      <c r="CE31" s="94" t="s">
        <v>10</v>
      </c>
      <c r="CF31" s="14" t="s">
        <v>11</v>
      </c>
      <c r="CG31" s="14"/>
      <c r="CH31" s="14"/>
      <c r="CI31" s="14"/>
      <c r="CJ31" s="14" t="s">
        <v>12</v>
      </c>
      <c r="CK31" s="20" t="s">
        <v>13</v>
      </c>
      <c r="CL31" s="14" t="s">
        <v>14</v>
      </c>
      <c r="CM31" s="14"/>
      <c r="CN31" s="14"/>
      <c r="CO31" s="14"/>
      <c r="CP31" s="14" t="s">
        <v>15</v>
      </c>
      <c r="CQ31" s="14" t="s">
        <v>16</v>
      </c>
      <c r="CR31" s="14"/>
      <c r="CS31" s="14"/>
      <c r="CT31" s="14"/>
      <c r="CU31" s="15" t="s">
        <v>17</v>
      </c>
      <c r="CV31" s="20" t="s">
        <v>18</v>
      </c>
      <c r="CW31" s="10"/>
      <c r="CX31" s="10"/>
      <c r="CZ31" s="10"/>
    </row>
    <row r="32" spans="1:104">
      <c r="B32" s="3" t="s">
        <v>21</v>
      </c>
      <c r="C32" s="3" t="s">
        <v>22</v>
      </c>
      <c r="L32" s="1"/>
      <c r="M32" s="9" t="str">
        <f>VLOOKUP(1,$X$32:$AC$35,2,FALSE)</f>
        <v>Belgien</v>
      </c>
      <c r="N32" s="2">
        <f>VLOOKUP(1,$X$32:$AC$35,3,FALSE)</f>
        <v>0</v>
      </c>
      <c r="O32" s="2">
        <f>VLOOKUP(1,$X$32:$AC$35,4,FALSE)</f>
        <v>0</v>
      </c>
      <c r="P32" s="2">
        <f>VLOOKUP(1,$X$32:$AC$35,5,FALSE)</f>
        <v>0</v>
      </c>
      <c r="Q32" s="2">
        <f>VLOOKUP(1,$X$32:$AC$35,6,FALSE)</f>
        <v>0</v>
      </c>
      <c r="S32" s="57"/>
      <c r="T32" s="58">
        <f>IF(H33="",0,IF(K33=$B$98,IF(H33&gt;J33,3,IF(H33=J33,1,0)),0))</f>
        <v>0</v>
      </c>
      <c r="U32" s="58">
        <f>IF(H35="",0,IF(K35=$B$98,IF(H35&gt;J35,3,IF(H35=J35,1,0)),0))</f>
        <v>0</v>
      </c>
      <c r="V32" s="58">
        <f>IF(J37="",0,IF(K38=$B$98,IF(H37&lt;J37,3,IF(H37=J37,1,0)),0))</f>
        <v>0</v>
      </c>
      <c r="W32" s="59"/>
      <c r="X32" s="59">
        <f>RANK(AD32,$AD$32:$AD$35)</f>
        <v>1</v>
      </c>
      <c r="Y32" s="38" t="s">
        <v>114</v>
      </c>
      <c r="Z32" s="59">
        <f>SUM(S32:V32)</f>
        <v>0</v>
      </c>
      <c r="AA32" s="59">
        <f>SUM(S36:V36)</f>
        <v>0</v>
      </c>
      <c r="AB32" s="59">
        <f>SUM(S36:S39)</f>
        <v>0</v>
      </c>
      <c r="AC32" s="59">
        <f>AA32-AB32</f>
        <v>0</v>
      </c>
      <c r="AD32" s="23">
        <f>IF(P$8="",(((((((AE32*10+Z32)*100+AC32)*100+AA32)*10+AK32)*10+AJ32)*100+AP32)*100+AU32)*10+AV32,(((((((AE32*10+Z32)*10+AK32)*10+AJ32)*100+AP32)*100+AU32)*100+AC32)*100+AA32)*10+AV32)</f>
        <v>4</v>
      </c>
      <c r="AE32" s="103"/>
      <c r="AF32" s="110"/>
      <c r="AG32" s="110">
        <f>IF($Z32=$Z33,$T32-$S33,0)</f>
        <v>0</v>
      </c>
      <c r="AH32" s="110">
        <f>IF($Z32=$Z34,$U32-$S34,0)</f>
        <v>0</v>
      </c>
      <c r="AI32" s="110">
        <f>IF($Z32=$Z35,$V32-$S35,0)</f>
        <v>0</v>
      </c>
      <c r="AJ32" s="110">
        <f>SUM(AF32:AI32)</f>
        <v>0</v>
      </c>
      <c r="AK32" s="103"/>
      <c r="AL32" s="110"/>
      <c r="AM32" s="110">
        <f>IF($Z32=$Z33,$T36-$S37,0)</f>
        <v>0</v>
      </c>
      <c r="AN32" s="110">
        <f>IF($Z32=$Z34,$U36-$S38,0)</f>
        <v>0</v>
      </c>
      <c r="AO32" s="110">
        <f>IF($Z32=$Z35,$V36-$S39,0)</f>
        <v>0</v>
      </c>
      <c r="AP32" s="110">
        <f>SUM(AL32:AO32)</f>
        <v>0</v>
      </c>
      <c r="AQ32" s="110"/>
      <c r="AR32" s="110">
        <f>IF($Z32=$Z33,$T36,0)</f>
        <v>0</v>
      </c>
      <c r="AS32" s="110">
        <f>IF($Z32=$Z34,$U36,0)</f>
        <v>0</v>
      </c>
      <c r="AT32" s="110">
        <f>IF($Z32=$Z35,$V36,0)</f>
        <v>0</v>
      </c>
      <c r="AU32" s="110">
        <f>SUM(AQ32:AT32)</f>
        <v>0</v>
      </c>
      <c r="AV32" s="103">
        <v>4</v>
      </c>
      <c r="AW32" s="2"/>
      <c r="AX32" s="2"/>
      <c r="AY32" s="2"/>
      <c r="AZ32" s="2"/>
      <c r="BB32" s="3" t="s">
        <v>21</v>
      </c>
      <c r="BC32" s="3" t="s">
        <v>22</v>
      </c>
      <c r="BL32" s="1"/>
      <c r="BM32" s="9" t="str">
        <f>VLOOKUP(1,$BX$32:$CC$35,2,FALSE)</f>
        <v>Argentinien</v>
      </c>
      <c r="BN32" s="2">
        <f>VLOOKUP(1,$BX$32:$CC$35,3,FALSE)</f>
        <v>0</v>
      </c>
      <c r="BO32" s="2">
        <f>VLOOKUP(1,$BX$32:$CC$35,4,FALSE)</f>
        <v>0</v>
      </c>
      <c r="BP32" s="2">
        <f>VLOOKUP(1,$BX$32:$CC$35,5,FALSE)</f>
        <v>0</v>
      </c>
      <c r="BQ32" s="2">
        <f>VLOOKUP(1,$BX$32:$CC$35,6,FALSE)</f>
        <v>0</v>
      </c>
      <c r="BS32" s="57"/>
      <c r="BT32" s="58">
        <f>IF(BH33="",0,IF(BK33=$B$98,IF(BH33&gt;BJ33,3,IF(BH33=BJ33,1,0)),0))</f>
        <v>0</v>
      </c>
      <c r="BU32" s="58">
        <f>IF(BH35="",0,IF(BK35=$B$98,IF(BH35&gt;BJ35,3,IF(BH35=BJ35,1,0)),0))</f>
        <v>0</v>
      </c>
      <c r="BV32" s="58">
        <f>IF(BJ37="",0,IF(BK38=$B$98,IF(BH37&lt;BJ37,3,IF(BH37=BJ37,1,0)),0))</f>
        <v>0</v>
      </c>
      <c r="BW32" s="1"/>
      <c r="BX32" s="1">
        <f>RANK(CD32,$CD$32:$CD$35)</f>
        <v>1</v>
      </c>
      <c r="BY32" s="38" t="s">
        <v>140</v>
      </c>
      <c r="BZ32" s="1">
        <f>SUM(BS32:BV32)</f>
        <v>0</v>
      </c>
      <c r="CA32" s="1">
        <f>SUM(BS36:BV36)</f>
        <v>0</v>
      </c>
      <c r="CB32" s="1">
        <f>SUM(BS36:BS39)</f>
        <v>0</v>
      </c>
      <c r="CC32" s="1">
        <f>CA32-CB32</f>
        <v>0</v>
      </c>
      <c r="CD32" s="23">
        <f>IF(BP$8="",(((((((CE32*10+BZ32)*100+CC32)*100+CA32)*10+CK32)*10+CJ32)*100+CP32)*100+CU32)*10+CV32,(((((((CE32*10+BZ32)*10+CK32)*10+CJ32)*100+CP32)*100+CU32)*100+CC32)*100+CA32)*10+CV32)</f>
        <v>4</v>
      </c>
      <c r="CE32" s="107"/>
      <c r="CF32" s="111"/>
      <c r="CG32" s="111">
        <f>IF($BZ32=$BZ33,$BT32-$BS33,0)</f>
        <v>0</v>
      </c>
      <c r="CH32" s="111">
        <f>IF($BZ32=$BZ34,$BU32-$BS34,0)</f>
        <v>0</v>
      </c>
      <c r="CI32" s="111">
        <f>IF($BZ32=$BZ35,$BV32-$BS35,0)</f>
        <v>0</v>
      </c>
      <c r="CJ32" s="111">
        <f>SUM(CF32:CI32)</f>
        <v>0</v>
      </c>
      <c r="CK32" s="107"/>
      <c r="CL32" s="111"/>
      <c r="CM32" s="111">
        <f>IF($BZ32=$BZ33,$BT36-$BS37,0)</f>
        <v>0</v>
      </c>
      <c r="CN32" s="111">
        <f>IF($BZ32=$BZ34,$BU36-$BS38,0)</f>
        <v>0</v>
      </c>
      <c r="CO32" s="111">
        <f>IF($BZ32=$BZ35,$BV36-$BS39,0)</f>
        <v>0</v>
      </c>
      <c r="CP32" s="111">
        <f>SUM(CL32:CO32)</f>
        <v>0</v>
      </c>
      <c r="CQ32" s="111"/>
      <c r="CR32" s="111">
        <f>IF($BZ32=$BZ33,$BT36,0)</f>
        <v>0</v>
      </c>
      <c r="CS32" s="111">
        <f>IF($BZ32=$BZ34,$BU36,0)</f>
        <v>0</v>
      </c>
      <c r="CT32" s="111">
        <f>IF($BZ32=$BZ35,$BV36,0)</f>
        <v>0</v>
      </c>
      <c r="CU32" s="111">
        <f>SUM(CQ32:CT32)</f>
        <v>0</v>
      </c>
      <c r="CV32" s="107">
        <v>4</v>
      </c>
    </row>
    <row r="33" spans="1:104">
      <c r="A33" s="2">
        <v>16</v>
      </c>
      <c r="B33" s="6">
        <f>VLOOKUP(A33,Spiele!$A$1:$L$116,2,FALSE)</f>
        <v>46188.5</v>
      </c>
      <c r="C33" s="6" t="str">
        <f>VLOOKUP(A33,Spiele!$A$1:$L$116,9,FALSE)</f>
        <v>Seattle</v>
      </c>
      <c r="D33" s="54" t="str">
        <f>Y32</f>
        <v>Belgien</v>
      </c>
      <c r="E33" s="38" t="s">
        <v>23</v>
      </c>
      <c r="F33" s="54" t="str">
        <f>Y33</f>
        <v>Ägypten</v>
      </c>
      <c r="G33" s="51"/>
      <c r="H33" s="74"/>
      <c r="I33" s="11" t="s">
        <v>24</v>
      </c>
      <c r="J33" s="74"/>
      <c r="K33" s="7" t="s">
        <v>25</v>
      </c>
      <c r="L33" s="1"/>
      <c r="M33" s="9" t="str">
        <f>VLOOKUP(2,$X$32:$AC$35,2,FALSE)</f>
        <v>Ägypten</v>
      </c>
      <c r="N33" s="2">
        <f>VLOOKUP(2,$X$32:$AC$35,3,FALSE)</f>
        <v>0</v>
      </c>
      <c r="O33" s="2">
        <f>VLOOKUP(2,$X$32:$AC$35,4,FALSE)</f>
        <v>0</v>
      </c>
      <c r="P33" s="2">
        <f>VLOOKUP(2,$X$32:$AC$35,5,FALSE)</f>
        <v>0</v>
      </c>
      <c r="Q33" s="2">
        <f>VLOOKUP(2,$X$32:$AC$35,6,FALSE)</f>
        <v>0</v>
      </c>
      <c r="S33" s="58">
        <f>IF(J33="",0,IF(K33=$B$98,IF(H33&lt;J33,3,IF(H33=J33,1,0)),0))</f>
        <v>0</v>
      </c>
      <c r="T33" s="57"/>
      <c r="U33" s="58">
        <f>IF(H38="",0,IF(K37=$B$98,IF(H38&gt;J38,3,IF(H38=J38,1,0)),0))</f>
        <v>0</v>
      </c>
      <c r="V33" s="58">
        <f>IF(J36="",0,IF(K36=$B$98,IF(J36&gt;H36,3,IF(J36=H36,1,0)),0))</f>
        <v>0</v>
      </c>
      <c r="W33" s="59"/>
      <c r="X33" s="59">
        <f>RANK(AD33,$AD$32:$AD$35)</f>
        <v>2</v>
      </c>
      <c r="Y33" s="38" t="s">
        <v>141</v>
      </c>
      <c r="Z33" s="59">
        <f>SUM(S33:V33)</f>
        <v>0</v>
      </c>
      <c r="AA33" s="59">
        <f>SUM(S37:V37)</f>
        <v>0</v>
      </c>
      <c r="AB33" s="59">
        <f>SUM(T36:T39)</f>
        <v>0</v>
      </c>
      <c r="AC33" s="59">
        <f>AA33-AB33</f>
        <v>0</v>
      </c>
      <c r="AD33" s="23">
        <f>IF(P$8="",(((((((AE33*10+Z33)*100+AC33)*100+AA33)*10+AK33)*10+AJ33)*100+AP33)*100+AU33)*10+AV33,(((((((AE33*10+Z33)*10+AK33)*10+AJ33)*100+AP33)*100+AU33)*100+AC33)*100+AA33)*10+AV33)</f>
        <v>3</v>
      </c>
      <c r="AE33" s="103"/>
      <c r="AF33" s="110">
        <f>IF($Z33=$Z32,$S33-$T32,0)</f>
        <v>0</v>
      </c>
      <c r="AG33" s="110"/>
      <c r="AH33" s="110">
        <f>IF($Z33=$Z34,$U33-$T34,0)</f>
        <v>0</v>
      </c>
      <c r="AI33" s="110">
        <f>IF($Z33=$Z35,$V33-$T35,0)</f>
        <v>0</v>
      </c>
      <c r="AJ33" s="110">
        <f>SUM(AF33:AI33)</f>
        <v>0</v>
      </c>
      <c r="AK33" s="103"/>
      <c r="AL33" s="110">
        <f>IF($Z33=$Z32,$S37-$T36,0)</f>
        <v>0</v>
      </c>
      <c r="AM33" s="110"/>
      <c r="AN33" s="110">
        <f>IF($Z33=$Z34,$U37-$T38,0)</f>
        <v>0</v>
      </c>
      <c r="AO33" s="110">
        <f>IF($Z33=$Z35,$V37-$T39,0)</f>
        <v>0</v>
      </c>
      <c r="AP33" s="110">
        <f>SUM(AL33:AO33)</f>
        <v>0</v>
      </c>
      <c r="AQ33" s="110">
        <f>IF($Z33=$Z32,$S37,0)</f>
        <v>0</v>
      </c>
      <c r="AR33" s="110"/>
      <c r="AS33" s="110">
        <f>IF($Z33=$Z34,$U37,0)</f>
        <v>0</v>
      </c>
      <c r="AT33" s="110">
        <f>IF($Z33=$Z35,$V37,0)</f>
        <v>0</v>
      </c>
      <c r="AU33" s="110">
        <f>SUM(AQ33:AT33)</f>
        <v>0</v>
      </c>
      <c r="AV33" s="103">
        <v>3</v>
      </c>
      <c r="AW33" s="2"/>
      <c r="AX33" s="2"/>
      <c r="AY33" s="2"/>
      <c r="AZ33" s="2"/>
      <c r="BA33" s="2">
        <v>17</v>
      </c>
      <c r="BB33" s="6">
        <f>VLOOKUP(BA33,Spiele!$A$1:$L$116,2,FALSE)</f>
        <v>46189.625</v>
      </c>
      <c r="BC33" s="6" t="str">
        <f>VLOOKUP(BA33,Spiele!$A$1:$L$116,9,FALSE)</f>
        <v>New York</v>
      </c>
      <c r="BD33" s="54" t="str">
        <f>BY32</f>
        <v>Argentinien</v>
      </c>
      <c r="BE33" s="38" t="s">
        <v>23</v>
      </c>
      <c r="BF33" s="54" t="str">
        <f>BY33</f>
        <v>Algerien</v>
      </c>
      <c r="BG33" s="51"/>
      <c r="BH33" s="74"/>
      <c r="BI33" s="11"/>
      <c r="BJ33" s="74"/>
      <c r="BK33" s="7" t="s">
        <v>25</v>
      </c>
      <c r="BL33" s="1"/>
      <c r="BM33" s="9" t="str">
        <f>VLOOKUP(2,$BX$32:$CC$35,2,FALSE)</f>
        <v>Algerien</v>
      </c>
      <c r="BN33" s="2">
        <f>VLOOKUP(2,$BX$32:$CC$35,3,FALSE)</f>
        <v>0</v>
      </c>
      <c r="BO33" s="2">
        <f>VLOOKUP(2,$BX$32:$CC$35,4,FALSE)</f>
        <v>0</v>
      </c>
      <c r="BP33" s="2">
        <f>VLOOKUP(2,$BX$32:$CC$35,5,FALSE)</f>
        <v>0</v>
      </c>
      <c r="BQ33" s="2">
        <f>VLOOKUP(2,$BX$32:$CC$35,6,FALSE)</f>
        <v>0</v>
      </c>
      <c r="BS33" s="58">
        <f>IF(BJ33="",0,IF(BK33=$B$98,IF(BH33&lt;BJ33,3,IF(BH33=BJ33,1,0)),0))</f>
        <v>0</v>
      </c>
      <c r="BT33" s="57"/>
      <c r="BU33" s="58">
        <f>IF(BH38="",0,IF(BK37=$B$98,IF(BH38&gt;BJ38,3,IF(BH38=BJ38,1,0)),0))</f>
        <v>0</v>
      </c>
      <c r="BV33" s="58">
        <f>IF(BJ36="",0,IF(BK36=$B$98,IF(BJ36&gt;BH36,3,IF(BJ36=BH36,1,0)),0))</f>
        <v>0</v>
      </c>
      <c r="BW33" s="1"/>
      <c r="BX33" s="1">
        <f>RANK(CD33,$CD$32:$CD$35)</f>
        <v>2</v>
      </c>
      <c r="BY33" s="38" t="s">
        <v>142</v>
      </c>
      <c r="BZ33" s="1">
        <f>SUM(BS33:BV33)</f>
        <v>0</v>
      </c>
      <c r="CA33" s="1">
        <f>SUM(BS37:BV37)</f>
        <v>0</v>
      </c>
      <c r="CB33" s="1">
        <f>SUM(BT36:BT39)</f>
        <v>0</v>
      </c>
      <c r="CC33" s="1">
        <f>CA33-CB33</f>
        <v>0</v>
      </c>
      <c r="CD33" s="23">
        <f>IF(BP$8="",(((((((CE33*10+BZ33)*100+CC33)*100+CA33)*10+CK33)*10+CJ33)*100+CP33)*100+CU33)*10+CV33,(((((((CE33*10+BZ33)*10+CK33)*10+CJ33)*100+CP33)*100+CU33)*100+CC33)*100+CA33)*10+CV33)</f>
        <v>3</v>
      </c>
      <c r="CE33" s="107"/>
      <c r="CF33" s="111">
        <f>IF($BZ33=$BZ32,$BS33-$BT32,0)</f>
        <v>0</v>
      </c>
      <c r="CG33" s="111"/>
      <c r="CH33" s="111">
        <f>IF($BZ33=$BZ34,$BU33-$BT34,0)</f>
        <v>0</v>
      </c>
      <c r="CI33" s="111">
        <f>IF($BZ33=$BZ35,$BV33-$BT35,0)</f>
        <v>0</v>
      </c>
      <c r="CJ33" s="111">
        <f>SUM(CF33:CI33)</f>
        <v>0</v>
      </c>
      <c r="CK33" s="107"/>
      <c r="CL33" s="111">
        <f>IF($BZ33=$BZ32,$BS37-$BT36,0)</f>
        <v>0</v>
      </c>
      <c r="CM33" s="111"/>
      <c r="CN33" s="111">
        <f>IF($BZ33=$BZ34,$BU37-$BT38,0)</f>
        <v>0</v>
      </c>
      <c r="CO33" s="111">
        <f>IF($BZ33=$BZ35,$BV37-$BT39,0)</f>
        <v>0</v>
      </c>
      <c r="CP33" s="111">
        <f>SUM(CL33:CO33)</f>
        <v>0</v>
      </c>
      <c r="CQ33" s="111">
        <f>IF($BZ33=$BZ32,$BS37,0)</f>
        <v>0</v>
      </c>
      <c r="CR33" s="111"/>
      <c r="CS33" s="111">
        <f>IF($BZ33=$BZ34,$BU37,0)</f>
        <v>0</v>
      </c>
      <c r="CT33" s="111">
        <f>IF($BZ33=$BZ35,$BV37,0)</f>
        <v>0</v>
      </c>
      <c r="CU33" s="111">
        <f>SUM(CQ33:CT33)</f>
        <v>0</v>
      </c>
      <c r="CV33" s="107">
        <v>3</v>
      </c>
    </row>
    <row r="34" spans="1:104" s="10" customFormat="1">
      <c r="A34" s="2">
        <v>15</v>
      </c>
      <c r="B34" s="6">
        <f>VLOOKUP(A34,Spiele!$A$1:$L$116,2,FALSE)</f>
        <v>46188.75</v>
      </c>
      <c r="C34" s="6" t="str">
        <f>VLOOKUP(A34,Spiele!$A$1:$L$116,9,FALSE)</f>
        <v>Los Angeles</v>
      </c>
      <c r="D34" s="54" t="str">
        <f>Y34</f>
        <v>IR Iran</v>
      </c>
      <c r="E34" s="38" t="s">
        <v>23</v>
      </c>
      <c r="F34" s="54" t="str">
        <f>Y35</f>
        <v>Neuseeland</v>
      </c>
      <c r="G34" s="51"/>
      <c r="H34" s="74"/>
      <c r="I34" s="11" t="s">
        <v>24</v>
      </c>
      <c r="J34" s="74"/>
      <c r="K34" s="7" t="s">
        <v>25</v>
      </c>
      <c r="L34" s="1"/>
      <c r="M34" s="9" t="str">
        <f>VLOOKUP(3,$X$32:$AC$35,2,FALSE)</f>
        <v>IR Iran</v>
      </c>
      <c r="N34" s="2">
        <f>VLOOKUP(3,$X$32:$AC$35,3,FALSE)</f>
        <v>0</v>
      </c>
      <c r="O34" s="2">
        <f>VLOOKUP(3,$X$32:$AC$35,4,FALSE)</f>
        <v>0</v>
      </c>
      <c r="P34" s="2">
        <f>VLOOKUP(3,$X$32:$AC$35,5,FALSE)</f>
        <v>0</v>
      </c>
      <c r="Q34" s="2">
        <f>VLOOKUP(3,$X$32:$AC$35,6,FALSE)</f>
        <v>0</v>
      </c>
      <c r="R34" s="2"/>
      <c r="S34" s="58">
        <f>IF(J35="",0,IF(K35=$B$98,IF(H35&lt;J35,3,IF(H35=J35,1,0)),0))</f>
        <v>0</v>
      </c>
      <c r="T34" s="58">
        <f>IF(J38="",0,IF(K37=$B$98,IF(H38&lt;J38,3,IF(H38=J38,1,0)),0))</f>
        <v>0</v>
      </c>
      <c r="U34" s="57"/>
      <c r="V34" s="58">
        <f>IF(H34="",0,IF(K34=$B$98,IF(H34&gt;J34,3,IF(H34=J34,1,0)),0))</f>
        <v>0</v>
      </c>
      <c r="W34" s="59"/>
      <c r="X34" s="59">
        <f>RANK(AD34,$AD$32:$AD$35)</f>
        <v>3</v>
      </c>
      <c r="Y34" s="38" t="s">
        <v>143</v>
      </c>
      <c r="Z34" s="59">
        <f>SUM(S34:V34)</f>
        <v>0</v>
      </c>
      <c r="AA34" s="59">
        <f>SUM(S38:V38)</f>
        <v>0</v>
      </c>
      <c r="AB34" s="59">
        <f>SUM(U36:U39)</f>
        <v>0</v>
      </c>
      <c r="AC34" s="59">
        <f>AA34-AB34</f>
        <v>0</v>
      </c>
      <c r="AD34" s="23">
        <f>IF(P$8="",(((((((AE34*10+Z34)*100+AC34)*100+AA34)*10+AK34)*10+AJ34)*100+AP34)*100+AU34)*10+AV34,(((((((AE34*10+Z34)*10+AK34)*10+AJ34)*100+AP34)*100+AU34)*100+AC34)*100+AA34)*10+AV34)</f>
        <v>2</v>
      </c>
      <c r="AE34" s="103"/>
      <c r="AF34" s="110">
        <f>IF($Z34=$Z32,$S34-$U32,0)</f>
        <v>0</v>
      </c>
      <c r="AG34" s="110">
        <f>IF($Z34=$Z33,$T34-$U33,0)</f>
        <v>0</v>
      </c>
      <c r="AH34" s="110"/>
      <c r="AI34" s="110">
        <f>IF($Z34=$Z35,$V34-$U35,0)</f>
        <v>0</v>
      </c>
      <c r="AJ34" s="110">
        <f>SUM(AF34:AI34)</f>
        <v>0</v>
      </c>
      <c r="AK34" s="103"/>
      <c r="AL34" s="110">
        <f>IF($Z34=$Z32,$S38-$U36,0)</f>
        <v>0</v>
      </c>
      <c r="AM34" s="110">
        <f>IF($Z34=$Z33,$T38-$U37,0)</f>
        <v>0</v>
      </c>
      <c r="AN34" s="110"/>
      <c r="AO34" s="110">
        <f>IF($Z34=$Z35,$V38-$U39,0)</f>
        <v>0</v>
      </c>
      <c r="AP34" s="110">
        <f>SUM(AL34:AO34)</f>
        <v>0</v>
      </c>
      <c r="AQ34" s="110">
        <f>IF($Z34=$Z32,$S38,0)</f>
        <v>0</v>
      </c>
      <c r="AR34" s="110">
        <f>IF($Z34=$Z33,$T38,0)</f>
        <v>0</v>
      </c>
      <c r="AS34" s="110"/>
      <c r="AT34" s="110">
        <f>IF($Z34=$Z35,$V38,0)</f>
        <v>0</v>
      </c>
      <c r="AU34" s="110">
        <f>SUM(AQ34:AT34)</f>
        <v>0</v>
      </c>
      <c r="AV34" s="103">
        <v>2</v>
      </c>
      <c r="AW34" s="2"/>
      <c r="AX34" s="2"/>
      <c r="AY34" s="2"/>
      <c r="AZ34" s="2"/>
      <c r="BA34" s="2">
        <v>18</v>
      </c>
      <c r="BB34" s="6">
        <f>VLOOKUP(BA34,Spiele!$A$1:$L$116,2,FALSE)</f>
        <v>46189.75</v>
      </c>
      <c r="BC34" s="6" t="str">
        <f>VLOOKUP(BA34,Spiele!$A$1:$L$116,9,FALSE)</f>
        <v>Boston</v>
      </c>
      <c r="BD34" s="54" t="str">
        <f>BY34</f>
        <v>Österreich</v>
      </c>
      <c r="BE34" s="38" t="s">
        <v>23</v>
      </c>
      <c r="BF34" s="54" t="str">
        <f>BY35</f>
        <v>Jordanien</v>
      </c>
      <c r="BG34" s="51"/>
      <c r="BH34" s="74"/>
      <c r="BI34" s="11"/>
      <c r="BJ34" s="74"/>
      <c r="BK34" s="7" t="s">
        <v>25</v>
      </c>
      <c r="BL34" s="1"/>
      <c r="BM34" s="9" t="str">
        <f>VLOOKUP(3,$BX$32:$CC$35,2,FALSE)</f>
        <v>Österreich</v>
      </c>
      <c r="BN34" s="2">
        <f>VLOOKUP(3,$BX$32:$CC$35,3,FALSE)</f>
        <v>0</v>
      </c>
      <c r="BO34" s="2">
        <f>VLOOKUP(3,$BX$32:$CC$35,4,FALSE)</f>
        <v>0</v>
      </c>
      <c r="BP34" s="2">
        <f>VLOOKUP(3,$BX$32:$CC$35,5,FALSE)</f>
        <v>0</v>
      </c>
      <c r="BQ34" s="2">
        <f>VLOOKUP(3,$BX$32:$CC$35,6,FALSE)</f>
        <v>0</v>
      </c>
      <c r="BR34" s="2"/>
      <c r="BS34" s="58">
        <f>IF(BJ35="",0,IF(BK35=$B$98,IF(BH35&lt;BJ35,3,IF(BH35=BJ35,1,0)),0))</f>
        <v>0</v>
      </c>
      <c r="BT34" s="58">
        <f>IF(BJ38="",0,IF(BK37=$B$98,IF(BH38&lt;BJ38,3,IF(BH38=BJ38,1,0)),0))</f>
        <v>0</v>
      </c>
      <c r="BU34" s="57"/>
      <c r="BV34" s="58">
        <f>IF(BH34="",0,IF(BK34=$B$98,IF(BH34&gt;BJ34,3,IF(BH34=BJ34,1,0)),0))</f>
        <v>0</v>
      </c>
      <c r="BW34" s="1"/>
      <c r="BX34" s="1">
        <f>RANK(CD34,$CD$32:$CD$35)</f>
        <v>3</v>
      </c>
      <c r="BY34" s="38" t="s">
        <v>115</v>
      </c>
      <c r="BZ34" s="1">
        <f>SUM(BS34:BV34)</f>
        <v>0</v>
      </c>
      <c r="CA34" s="1">
        <f>SUM(BS38:BV38)</f>
        <v>0</v>
      </c>
      <c r="CB34" s="1">
        <f>SUM(BU36:BU39)</f>
        <v>0</v>
      </c>
      <c r="CC34" s="1">
        <f>CA34-CB34</f>
        <v>0</v>
      </c>
      <c r="CD34" s="23">
        <f>IF(BP$8="",(((((((CE34*10+BZ34)*100+CC34)*100+CA34)*10+CK34)*10+CJ34)*100+CP34)*100+CU34)*10+CV34,(((((((CE34*10+BZ34)*10+CK34)*10+CJ34)*100+CP34)*100+CU34)*100+CC34)*100+CA34)*10+CV34)</f>
        <v>2</v>
      </c>
      <c r="CE34" s="107"/>
      <c r="CF34" s="111">
        <f>IF($BZ34=$BZ32,$BS34-$BU32,0)</f>
        <v>0</v>
      </c>
      <c r="CG34" s="111">
        <f>IF($BZ34=$BZ33,$BT34-$BU33,0)</f>
        <v>0</v>
      </c>
      <c r="CH34" s="111"/>
      <c r="CI34" s="111">
        <f>IF($BZ34=$BZ35,$BV34-$BU35,0)</f>
        <v>0</v>
      </c>
      <c r="CJ34" s="111">
        <f>SUM(CF34:CI34)</f>
        <v>0</v>
      </c>
      <c r="CK34" s="107"/>
      <c r="CL34" s="111">
        <f>IF($BZ34=$BZ32,$BS38-$BU36,0)</f>
        <v>0</v>
      </c>
      <c r="CM34" s="111">
        <f>IF($BZ34=$BZ33,$BT38-$BU37,0)</f>
        <v>0</v>
      </c>
      <c r="CN34" s="111"/>
      <c r="CO34" s="111">
        <f>IF($BZ34=$BZ35,$BV38-$BU39,0)</f>
        <v>0</v>
      </c>
      <c r="CP34" s="111">
        <f>SUM(CL34:CO34)</f>
        <v>0</v>
      </c>
      <c r="CQ34" s="111">
        <f>IF($BZ34=$BZ32,$BS38,0)</f>
        <v>0</v>
      </c>
      <c r="CR34" s="111">
        <f>IF($BZ34=$BZ33,$BT38,0)</f>
        <v>0</v>
      </c>
      <c r="CS34" s="111"/>
      <c r="CT34" s="111">
        <f>IF($BZ34=$BZ35,$BV38,0)</f>
        <v>0</v>
      </c>
      <c r="CU34" s="111">
        <f>SUM(CQ34:CT34)</f>
        <v>0</v>
      </c>
      <c r="CV34" s="107">
        <v>2</v>
      </c>
      <c r="CW34" s="2"/>
      <c r="CX34" s="2"/>
      <c r="CZ34" s="2"/>
    </row>
    <row r="35" spans="1:104">
      <c r="A35" s="2">
        <v>39</v>
      </c>
      <c r="B35" s="6">
        <f>VLOOKUP(A35,Spiele!$A$1:$L$116,2,FALSE)</f>
        <v>46194.5</v>
      </c>
      <c r="C35" s="6" t="str">
        <f>VLOOKUP(A35,Spiele!$A$1:$L$116,9,FALSE)</f>
        <v>Los Angeles</v>
      </c>
      <c r="D35" s="54" t="str">
        <f>Y32</f>
        <v>Belgien</v>
      </c>
      <c r="E35" s="38" t="s">
        <v>23</v>
      </c>
      <c r="F35" s="54" t="str">
        <f>Y34</f>
        <v>IR Iran</v>
      </c>
      <c r="G35" s="51"/>
      <c r="H35" s="74"/>
      <c r="I35" s="11" t="s">
        <v>24</v>
      </c>
      <c r="J35" s="74"/>
      <c r="K35" s="7" t="s">
        <v>25</v>
      </c>
      <c r="L35" s="1"/>
      <c r="M35" s="9" t="str">
        <f>VLOOKUP(4,$X$32:$AC$35,2,FALSE)</f>
        <v>Neuseeland</v>
      </c>
      <c r="N35" s="2">
        <f>VLOOKUP(4,$X$32:$AC$35,3,FALSE)</f>
        <v>0</v>
      </c>
      <c r="O35" s="2">
        <f>VLOOKUP(4,$X$32:$AC$35,4,FALSE)</f>
        <v>0</v>
      </c>
      <c r="P35" s="2">
        <f>VLOOKUP(4,$X$32:$AC$35,5,FALSE)</f>
        <v>0</v>
      </c>
      <c r="Q35" s="2">
        <f>VLOOKUP(4,$X$32:$AC$35,6,FALSE)</f>
        <v>0</v>
      </c>
      <c r="S35" s="58">
        <f>IF(H37="",0,IF(K38=$B$98,IF(H37&gt;J37,3,IF(H37=J37,1,0)),0))</f>
        <v>0</v>
      </c>
      <c r="T35" s="58">
        <f>IF(H36="",0,IF(K36=$B$98,IF(J36&lt;H36,3,IF(J36=H36,1,0)),0))</f>
        <v>0</v>
      </c>
      <c r="U35" s="58">
        <f>IF(J34="",0,IF(K34=$B$98,IF(H34&lt;J34,3,IF(H34=J34,1,0)),0))</f>
        <v>0</v>
      </c>
      <c r="V35" s="57"/>
      <c r="W35" s="59"/>
      <c r="X35" s="59">
        <f>RANK(AD35,$AD$32:$AD$35)</f>
        <v>4</v>
      </c>
      <c r="Y35" s="38" t="s">
        <v>144</v>
      </c>
      <c r="Z35" s="59">
        <f>SUM(S35:V35)</f>
        <v>0</v>
      </c>
      <c r="AA35" s="59">
        <f>SUM(S39:V39)</f>
        <v>0</v>
      </c>
      <c r="AB35" s="59">
        <f>SUM(V36:V39)</f>
        <v>0</v>
      </c>
      <c r="AC35" s="59">
        <f>AA35-AB35</f>
        <v>0</v>
      </c>
      <c r="AD35" s="23">
        <f>IF(P$8="",(((((((AE35*10+Z35)*100+AC35)*100+AA35)*10+AK35)*10+AJ35)*100+AP35)*100+AU35)*10+AV35,(((((((AE35*10+Z35)*10+AK35)*10+AJ35)*100+AP35)*100+AU35)*100+AC35)*100+AA35)*10+AV35)</f>
        <v>1</v>
      </c>
      <c r="AE35" s="103"/>
      <c r="AF35" s="110">
        <f>IF($Z35=$Z32,$S35-$V32,0)</f>
        <v>0</v>
      </c>
      <c r="AG35" s="110">
        <f>IF($Z35=$Z33,$T35-$V33,0)</f>
        <v>0</v>
      </c>
      <c r="AH35" s="110">
        <f>IF($Z35=$Z34,$U35-$V34,0)</f>
        <v>0</v>
      </c>
      <c r="AI35" s="110"/>
      <c r="AJ35" s="110">
        <f>SUM(AF35:AI35)</f>
        <v>0</v>
      </c>
      <c r="AK35" s="103"/>
      <c r="AL35" s="110">
        <f>IF($Z35=$Z32,$S39-$V36,0)</f>
        <v>0</v>
      </c>
      <c r="AM35" s="110">
        <f>IF($Z35=$Z33,$T39-$V37,0)</f>
        <v>0</v>
      </c>
      <c r="AN35" s="110">
        <f>IF($Z35=$Z34,$U39-$V38,0)</f>
        <v>0</v>
      </c>
      <c r="AO35" s="110"/>
      <c r="AP35" s="110">
        <f>SUM(AL35:AO35)</f>
        <v>0</v>
      </c>
      <c r="AQ35" s="110">
        <f>IF($Z35=$Z32,$S39,0)</f>
        <v>0</v>
      </c>
      <c r="AR35" s="110">
        <f>IF($Z35=$Z33,$T39,0)</f>
        <v>0</v>
      </c>
      <c r="AS35" s="110">
        <f>IF($Z35=$Z34,$U39,0)</f>
        <v>0</v>
      </c>
      <c r="AT35" s="110"/>
      <c r="AU35" s="110">
        <f>SUM(AQ35:AT35)</f>
        <v>0</v>
      </c>
      <c r="AV35" s="103">
        <v>1</v>
      </c>
      <c r="AW35" s="2"/>
      <c r="AX35" s="2"/>
      <c r="AY35" s="2"/>
      <c r="AZ35" s="2"/>
      <c r="BA35" s="2">
        <v>43</v>
      </c>
      <c r="BB35" s="6">
        <f>VLOOKUP(BA35,Spiele!$A$1:$L$116,2,FALSE)</f>
        <v>46195.5</v>
      </c>
      <c r="BC35" s="6" t="str">
        <f>VLOOKUP(BA35,Spiele!$A$1:$L$116,9,FALSE)</f>
        <v>Dallas</v>
      </c>
      <c r="BD35" s="54" t="str">
        <f>BY32</f>
        <v>Argentinien</v>
      </c>
      <c r="BE35" s="38" t="s">
        <v>23</v>
      </c>
      <c r="BF35" s="54" t="str">
        <f>BY34</f>
        <v>Österreich</v>
      </c>
      <c r="BG35" s="51"/>
      <c r="BH35" s="74"/>
      <c r="BI35" s="11"/>
      <c r="BJ35" s="74"/>
      <c r="BK35" s="7" t="s">
        <v>25</v>
      </c>
      <c r="BL35" s="1"/>
      <c r="BM35" s="9" t="str">
        <f>VLOOKUP(4,$BX$32:$CC$35,2,FALSE)</f>
        <v>Jordanien</v>
      </c>
      <c r="BN35" s="2">
        <f>VLOOKUP(4,$BX$32:$CC$35,3,FALSE)</f>
        <v>0</v>
      </c>
      <c r="BO35" s="2">
        <f>VLOOKUP(4,$BX$32:$CC$35,4,FALSE)</f>
        <v>0</v>
      </c>
      <c r="BP35" s="2">
        <f>VLOOKUP(4,$BX$32:$CC$35,5,FALSE)</f>
        <v>0</v>
      </c>
      <c r="BQ35" s="2">
        <f>VLOOKUP(4,$BX$32:$CC$35,6,FALSE)</f>
        <v>0</v>
      </c>
      <c r="BS35" s="58">
        <f>IF(BH37="",0,IF(BK38=$B$98,IF(BH37&gt;BJ37,3,IF(BH37=BJ37,1,0)),0))</f>
        <v>0</v>
      </c>
      <c r="BT35" s="58">
        <f>IF(BH36="",0,IF(BK36=$B$98,IF(BJ36&lt;BH36,3,IF(BJ36=BH36,1,0)),0))</f>
        <v>0</v>
      </c>
      <c r="BU35" s="58">
        <f>IF(BJ34="",0,IF(BK34=$B$98,IF(BH34&lt;BJ34,3,IF(BH34=BJ34,1,0)),0))</f>
        <v>0</v>
      </c>
      <c r="BV35" s="57"/>
      <c r="BW35" s="1"/>
      <c r="BX35" s="1">
        <f>RANK(CD35,$CD$32:$CD$35)</f>
        <v>4</v>
      </c>
      <c r="BY35" s="38" t="s">
        <v>145</v>
      </c>
      <c r="BZ35" s="1">
        <f>SUM(BS35:BV35)</f>
        <v>0</v>
      </c>
      <c r="CA35" s="1">
        <f>SUM(BS39:BV39)</f>
        <v>0</v>
      </c>
      <c r="CB35" s="1">
        <f>SUM(BV36:BV39)</f>
        <v>0</v>
      </c>
      <c r="CC35" s="1">
        <f>CA35-CB35</f>
        <v>0</v>
      </c>
      <c r="CD35" s="23">
        <f>IF(BP$8="",(((((((CE35*10+BZ35)*100+CC35)*100+CA35)*10+CK35)*10+CJ35)*100+CP35)*100+CU35)*10+CV35,(((((((CE35*10+BZ35)*10+CK35)*10+CJ35)*100+CP35)*100+CU35)*100+CC35)*100+CA35)*10+CV35)</f>
        <v>1</v>
      </c>
      <c r="CE35" s="107"/>
      <c r="CF35" s="111">
        <f>IF($BZ35=$BZ32,$BS35-$BV32,0)</f>
        <v>0</v>
      </c>
      <c r="CG35" s="111">
        <f>IF($BZ35=$BZ33,$BT35-$BV33,0)</f>
        <v>0</v>
      </c>
      <c r="CH35" s="111">
        <f>IF($BZ35=$BZ34,$BU35-$BV34,0)</f>
        <v>0</v>
      </c>
      <c r="CI35" s="111"/>
      <c r="CJ35" s="111">
        <f>SUM(CF35:CI35)</f>
        <v>0</v>
      </c>
      <c r="CK35" s="107"/>
      <c r="CL35" s="111">
        <f>IF($BZ35=$BZ32,$BS39-$BV36,0)</f>
        <v>0</v>
      </c>
      <c r="CM35" s="111">
        <f>IF($BZ35=$BZ33,$BT39-$BV37,0)</f>
        <v>0</v>
      </c>
      <c r="CN35" s="111">
        <f>IF($BZ35=$BZ34,$BU39-$BV38,0)</f>
        <v>0</v>
      </c>
      <c r="CO35" s="111"/>
      <c r="CP35" s="111">
        <f>SUM(CL35:CO35)</f>
        <v>0</v>
      </c>
      <c r="CQ35" s="111">
        <f>IF($BZ35=$BZ32,$BS39,0)</f>
        <v>0</v>
      </c>
      <c r="CR35" s="111">
        <f>IF($BZ35=$BZ33,$BT39,0)</f>
        <v>0</v>
      </c>
      <c r="CS35" s="111">
        <f>IF($BZ35=$BZ34,$BU39,0)</f>
        <v>0</v>
      </c>
      <c r="CT35" s="111"/>
      <c r="CU35" s="111">
        <f>SUM(CQ35:CT35)</f>
        <v>0</v>
      </c>
      <c r="CV35" s="107">
        <v>1</v>
      </c>
    </row>
    <row r="36" spans="1:104">
      <c r="A36" s="2">
        <v>40</v>
      </c>
      <c r="B36" s="6">
        <f>VLOOKUP(A36,Spiele!$A$1:$L$116,2,FALSE)</f>
        <v>46194.75</v>
      </c>
      <c r="C36" s="6" t="str">
        <f>VLOOKUP(A36,Spiele!$A$1:$L$116,9,FALSE)</f>
        <v>Vancouver</v>
      </c>
      <c r="D36" s="54" t="str">
        <f>Y35</f>
        <v>Neuseeland</v>
      </c>
      <c r="E36" s="38" t="s">
        <v>23</v>
      </c>
      <c r="F36" s="54" t="str">
        <f>Y33</f>
        <v>Ägypten</v>
      </c>
      <c r="G36" s="51"/>
      <c r="H36" s="74"/>
      <c r="I36" s="11" t="s">
        <v>24</v>
      </c>
      <c r="J36" s="74"/>
      <c r="K36" s="7" t="s">
        <v>25</v>
      </c>
      <c r="L36" s="1"/>
      <c r="N36" s="1"/>
      <c r="O36" s="1"/>
      <c r="P36" s="1"/>
      <c r="S36" s="57"/>
      <c r="T36" s="58">
        <f>IF(K33=$B$98,H33,0)</f>
        <v>0</v>
      </c>
      <c r="U36" s="58">
        <f>IF(K35=$B$98,H35,0)</f>
        <v>0</v>
      </c>
      <c r="V36" s="58">
        <f>IF(K38=$B$98,J37,0)</f>
        <v>0</v>
      </c>
      <c r="W36" s="59"/>
      <c r="X36" s="59"/>
      <c r="Y36" s="59"/>
      <c r="Z36" s="59"/>
      <c r="AA36" s="59"/>
      <c r="AB36" s="59"/>
      <c r="AC36" s="59"/>
      <c r="AD36" s="62"/>
      <c r="AE36" s="104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V36" s="110"/>
      <c r="AW36" s="2"/>
      <c r="AX36" s="2"/>
      <c r="AY36" s="2"/>
      <c r="AZ36" s="2"/>
      <c r="BA36" s="2">
        <v>44</v>
      </c>
      <c r="BB36" s="6">
        <f>VLOOKUP(BA36,Spiele!$A$1:$L$116,2,FALSE)</f>
        <v>46195.833333333336</v>
      </c>
      <c r="BC36" s="6" t="str">
        <f>VLOOKUP(BA36,Spiele!$A$1:$L$116,9,FALSE)</f>
        <v>San Francisco</v>
      </c>
      <c r="BD36" s="54" t="str">
        <f>BY35</f>
        <v>Jordanien</v>
      </c>
      <c r="BE36" s="38" t="s">
        <v>23</v>
      </c>
      <c r="BF36" s="54" t="str">
        <f>BY33</f>
        <v>Algerien</v>
      </c>
      <c r="BG36" s="51"/>
      <c r="BH36" s="74"/>
      <c r="BI36" s="11"/>
      <c r="BJ36" s="74"/>
      <c r="BK36" s="7" t="s">
        <v>25</v>
      </c>
      <c r="BL36" s="1"/>
      <c r="BN36" s="1"/>
      <c r="BO36" s="1"/>
      <c r="BP36" s="1"/>
      <c r="BS36" s="57"/>
      <c r="BT36" s="58">
        <f>IF(BK33=$B$98,BH33,0)</f>
        <v>0</v>
      </c>
      <c r="BU36" s="58">
        <f>IF(BK35=$B$98,BH35,0)</f>
        <v>0</v>
      </c>
      <c r="BV36" s="58">
        <f>IF(BK38=$B$98,BJ37,0)</f>
        <v>0</v>
      </c>
      <c r="BW36" s="1"/>
      <c r="BX36" s="1"/>
      <c r="BY36" s="59"/>
      <c r="BZ36" s="1"/>
      <c r="CA36" s="1"/>
      <c r="CB36" s="1"/>
      <c r="CC36" s="1"/>
      <c r="CD36" s="5"/>
      <c r="CE36" s="7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V36" s="111"/>
    </row>
    <row r="37" spans="1:104">
      <c r="A37" s="2">
        <v>64</v>
      </c>
      <c r="B37" s="6">
        <f>VLOOKUP(A37,Spiele!$A$1:$L$116,2,FALSE)</f>
        <v>46199.833333333336</v>
      </c>
      <c r="C37" s="6" t="str">
        <f>VLOOKUP(A37,Spiele!$A$1:$L$116,9,FALSE)</f>
        <v>Vancouver</v>
      </c>
      <c r="D37" s="54" t="str">
        <f>Y35</f>
        <v>Neuseeland</v>
      </c>
      <c r="E37" s="38" t="s">
        <v>23</v>
      </c>
      <c r="F37" s="54" t="str">
        <f>Y32</f>
        <v>Belgien</v>
      </c>
      <c r="G37" s="53"/>
      <c r="H37" s="74"/>
      <c r="I37" s="11" t="s">
        <v>24</v>
      </c>
      <c r="J37" s="74"/>
      <c r="K37" s="7" t="s">
        <v>25</v>
      </c>
      <c r="M37" s="121" t="str">
        <f>IF(N32&gt;0,M32,"")</f>
        <v/>
      </c>
      <c r="N37" s="2" t="s">
        <v>146</v>
      </c>
      <c r="P37" s="28"/>
      <c r="S37" s="58">
        <f>IF(K33=$B$98,J33,0)</f>
        <v>0</v>
      </c>
      <c r="T37" s="57"/>
      <c r="U37" s="58">
        <f>IF(K37=$B$98,H38,0)</f>
        <v>0</v>
      </c>
      <c r="V37" s="58">
        <f>IF(K36=$B$98,J36,0)</f>
        <v>0</v>
      </c>
      <c r="AD37" s="53" t="s">
        <v>91</v>
      </c>
      <c r="AE37" s="75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V37" s="112"/>
      <c r="AW37" s="2"/>
      <c r="AX37" s="2"/>
      <c r="AY37" s="2"/>
      <c r="AZ37" s="2"/>
      <c r="BA37" s="2">
        <v>70</v>
      </c>
      <c r="BB37" s="6">
        <f>VLOOKUP(BA37,Spiele!$A$1:$L$116,2,FALSE)</f>
        <v>46200.875</v>
      </c>
      <c r="BC37" s="6" t="str">
        <f>VLOOKUP(BA37,Spiele!$A$1:$L$116,9,FALSE)</f>
        <v>Dallas</v>
      </c>
      <c r="BD37" s="54" t="str">
        <f>BY35</f>
        <v>Jordanien</v>
      </c>
      <c r="BE37" s="38" t="s">
        <v>23</v>
      </c>
      <c r="BF37" s="54" t="str">
        <f>BY32</f>
        <v>Argentinien</v>
      </c>
      <c r="BG37" s="53"/>
      <c r="BH37" s="74"/>
      <c r="BI37" s="11"/>
      <c r="BJ37" s="74"/>
      <c r="BK37" s="7" t="s">
        <v>25</v>
      </c>
      <c r="BM37" s="120" t="str">
        <f>IF(BN32&gt;0,BM32,"")</f>
        <v/>
      </c>
      <c r="BN37" s="2" t="s">
        <v>147</v>
      </c>
      <c r="BP37" s="28"/>
      <c r="BS37" s="58">
        <f>IF(BK33=$B$98,BJ33,0)</f>
        <v>0</v>
      </c>
      <c r="BT37" s="57"/>
      <c r="BU37" s="58">
        <f>IF(BK37=$B$98,BH38,0)</f>
        <v>0</v>
      </c>
      <c r="BV37" s="58">
        <f>IF(BK36=$B$98,BJ36,0)</f>
        <v>0</v>
      </c>
      <c r="CD37" s="2" t="s">
        <v>91</v>
      </c>
      <c r="CE37" s="8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V37" s="113"/>
    </row>
    <row r="38" spans="1:104">
      <c r="A38" s="2">
        <v>63</v>
      </c>
      <c r="B38" s="6">
        <f>VLOOKUP(A38,Spiele!$A$1:$L$116,2,FALSE)</f>
        <v>46199.833333333336</v>
      </c>
      <c r="C38" s="6" t="str">
        <f>VLOOKUP(A38,Spiele!$A$1:$L$116,9,FALSE)</f>
        <v>Seattle</v>
      </c>
      <c r="D38" s="54" t="str">
        <f>Y33</f>
        <v>Ägypten</v>
      </c>
      <c r="E38" s="38" t="s">
        <v>23</v>
      </c>
      <c r="F38" s="54" t="str">
        <f>Y34</f>
        <v>IR Iran</v>
      </c>
      <c r="G38" s="53"/>
      <c r="H38" s="74"/>
      <c r="I38" s="11" t="s">
        <v>24</v>
      </c>
      <c r="J38" s="74"/>
      <c r="K38" s="7" t="s">
        <v>25</v>
      </c>
      <c r="M38" s="121" t="str">
        <f>IF(N33&gt;0,M33,"")</f>
        <v/>
      </c>
      <c r="N38" s="2" t="s">
        <v>148</v>
      </c>
      <c r="O38" s="29"/>
      <c r="P38" s="105" t="s">
        <v>11</v>
      </c>
      <c r="S38" s="58">
        <f>IF(K35=$B$98,J35,0)</f>
        <v>0</v>
      </c>
      <c r="T38" s="58">
        <f>IF(K37=$B$98,J38,0)</f>
        <v>0</v>
      </c>
      <c r="U38" s="57"/>
      <c r="V38" s="58">
        <f>IF(K34=$B$98,H34,0)</f>
        <v>0</v>
      </c>
      <c r="AD38" s="53" t="s">
        <v>92</v>
      </c>
      <c r="AE38" s="75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V38" s="112"/>
      <c r="AW38" s="2"/>
      <c r="AX38" s="2"/>
      <c r="AY38" s="2"/>
      <c r="AZ38" s="2"/>
      <c r="BA38" s="2">
        <v>69</v>
      </c>
      <c r="BB38" s="6">
        <f>VLOOKUP(BA38,Spiele!$A$1:$L$116,2,FALSE)</f>
        <v>46200.875</v>
      </c>
      <c r="BC38" s="6" t="str">
        <f>VLOOKUP(BA38,Spiele!$A$1:$L$116,9,FALSE)</f>
        <v>Kansas City</v>
      </c>
      <c r="BD38" s="54" t="str">
        <f>BY33</f>
        <v>Algerien</v>
      </c>
      <c r="BE38" s="38" t="s">
        <v>23</v>
      </c>
      <c r="BF38" s="54" t="str">
        <f>BY34</f>
        <v>Österreich</v>
      </c>
      <c r="BG38" s="53"/>
      <c r="BH38" s="74"/>
      <c r="BI38" s="11"/>
      <c r="BJ38" s="74"/>
      <c r="BK38" s="7" t="s">
        <v>25</v>
      </c>
      <c r="BM38" s="120" t="str">
        <f>IF(BN33&gt;0,BM33,"")</f>
        <v/>
      </c>
      <c r="BN38" s="2" t="s">
        <v>149</v>
      </c>
      <c r="BO38" s="29"/>
      <c r="BP38" s="105" t="s">
        <v>11</v>
      </c>
      <c r="BS38" s="58">
        <f>IF(BK35=$B$98,BJ35,0)</f>
        <v>0</v>
      </c>
      <c r="BT38" s="58">
        <f>IF(BK37=$B$98,BJ38,0)</f>
        <v>0</v>
      </c>
      <c r="BU38" s="57"/>
      <c r="BV38" s="58">
        <f>IF(BK34=$B$98,BH34,0)</f>
        <v>0</v>
      </c>
      <c r="CD38" s="2" t="s">
        <v>92</v>
      </c>
      <c r="CE38" s="8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V38" s="113"/>
    </row>
    <row r="39" spans="1:104">
      <c r="E39" s="53"/>
      <c r="F39" s="53"/>
      <c r="G39" s="53"/>
      <c r="M39" s="121" t="str">
        <f>IF(N34&gt;0,M34,"")</f>
        <v/>
      </c>
      <c r="N39" s="2" t="s">
        <v>150</v>
      </c>
      <c r="S39" s="58">
        <f>IF(K38=$B$98,H37,0)</f>
        <v>0</v>
      </c>
      <c r="T39" s="58">
        <f>IF(K36=$B$98,H36,0)</f>
        <v>0</v>
      </c>
      <c r="U39" s="58">
        <f>IF(K34=$B$98,J34,0)</f>
        <v>0</v>
      </c>
      <c r="V39" s="57"/>
      <c r="AD39" s="53" t="s">
        <v>94</v>
      </c>
      <c r="AE39" s="75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V39" s="112"/>
      <c r="AW39" s="2"/>
      <c r="AX39" s="2"/>
      <c r="AY39" s="2"/>
      <c r="AZ39" s="2"/>
      <c r="BE39" s="53"/>
      <c r="BF39" s="53"/>
      <c r="BG39" s="53"/>
      <c r="BM39" s="120" t="str">
        <f>IF(BN34&gt;0,BM34,"")</f>
        <v/>
      </c>
      <c r="BN39" s="2" t="s">
        <v>151</v>
      </c>
      <c r="BS39" s="58">
        <f>IF(BK38=$B$98,BH37,0)</f>
        <v>0</v>
      </c>
      <c r="BT39" s="58">
        <f>IF(BK36=$B$98,BH36,0)</f>
        <v>0</v>
      </c>
      <c r="BU39" s="58">
        <f>IF(BK34=$B$98,BJ34,0)</f>
        <v>0</v>
      </c>
      <c r="BV39" s="57"/>
      <c r="CD39" s="2" t="s">
        <v>94</v>
      </c>
      <c r="CE39" s="8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V39" s="113"/>
    </row>
    <row r="40" spans="1:104">
      <c r="D40" s="53"/>
      <c r="E40" s="55"/>
      <c r="F40" s="56"/>
      <c r="G40" s="56"/>
      <c r="H40" s="53"/>
      <c r="I40" s="53"/>
      <c r="J40" s="53"/>
      <c r="AE40" s="75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V40" s="112"/>
      <c r="AW40" s="2"/>
      <c r="AX40" s="2"/>
      <c r="AY40" s="2"/>
      <c r="AZ40" s="2"/>
      <c r="BD40" s="53"/>
      <c r="BE40" s="55"/>
      <c r="BF40" s="56"/>
      <c r="BG40" s="56"/>
      <c r="BH40" s="53"/>
      <c r="BI40" s="53"/>
      <c r="BJ40" s="53"/>
      <c r="BS40" s="53"/>
      <c r="BT40" s="53"/>
      <c r="BU40" s="53"/>
      <c r="BV40" s="53"/>
      <c r="CE40" s="8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V40" s="113"/>
    </row>
    <row r="41" spans="1:104">
      <c r="A41" s="10"/>
      <c r="B41" s="122" t="s">
        <v>0</v>
      </c>
      <c r="C41" s="123" t="s">
        <v>152</v>
      </c>
      <c r="D41" s="51" t="s">
        <v>2</v>
      </c>
      <c r="E41" s="52"/>
      <c r="F41" s="51"/>
      <c r="G41" s="51"/>
      <c r="H41" s="19"/>
      <c r="I41" s="18"/>
      <c r="J41" s="19"/>
      <c r="K41" s="94"/>
      <c r="L41" s="16"/>
      <c r="M41" s="34" t="s">
        <v>3</v>
      </c>
      <c r="N41" s="16" t="s">
        <v>4</v>
      </c>
      <c r="O41" s="16" t="s">
        <v>5</v>
      </c>
      <c r="P41" s="16" t="s">
        <v>6</v>
      </c>
      <c r="Q41" s="16" t="s">
        <v>7</v>
      </c>
      <c r="R41" s="16"/>
      <c r="W41" s="51"/>
      <c r="X41" s="51" t="s">
        <v>8</v>
      </c>
      <c r="Y41" s="54" t="s">
        <v>9</v>
      </c>
      <c r="Z41" s="51" t="s">
        <v>4</v>
      </c>
      <c r="AA41" s="51" t="s">
        <v>5</v>
      </c>
      <c r="AB41" s="51" t="s">
        <v>6</v>
      </c>
      <c r="AC41" s="51" t="s">
        <v>7</v>
      </c>
      <c r="AD41" s="51"/>
      <c r="AE41" s="18" t="s">
        <v>10</v>
      </c>
      <c r="AF41" s="38" t="s">
        <v>11</v>
      </c>
      <c r="AG41" s="38"/>
      <c r="AH41" s="38"/>
      <c r="AI41" s="38"/>
      <c r="AJ41" s="38" t="s">
        <v>12</v>
      </c>
      <c r="AK41" s="54" t="s">
        <v>13</v>
      </c>
      <c r="AL41" s="38" t="s">
        <v>14</v>
      </c>
      <c r="AM41" s="38"/>
      <c r="AN41" s="38"/>
      <c r="AO41" s="38"/>
      <c r="AP41" s="38" t="s">
        <v>15</v>
      </c>
      <c r="AQ41" s="38" t="s">
        <v>16</v>
      </c>
      <c r="AR41" s="38"/>
      <c r="AS41" s="38"/>
      <c r="AT41" s="38"/>
      <c r="AU41" s="55" t="s">
        <v>17</v>
      </c>
      <c r="AV41" s="54" t="s">
        <v>18</v>
      </c>
      <c r="AW41" s="10"/>
      <c r="AX41" s="10"/>
      <c r="AY41" s="10"/>
      <c r="AZ41" s="10"/>
      <c r="BA41" s="10"/>
      <c r="BB41" s="124" t="s">
        <v>0</v>
      </c>
      <c r="BC41" s="125" t="s">
        <v>153</v>
      </c>
      <c r="BD41" s="51" t="s">
        <v>2</v>
      </c>
      <c r="BE41" s="52"/>
      <c r="BF41" s="51"/>
      <c r="BG41" s="51"/>
      <c r="BH41" s="19"/>
      <c r="BI41" s="18"/>
      <c r="BJ41" s="19"/>
      <c r="BK41" s="94"/>
      <c r="BL41" s="16"/>
      <c r="BM41" s="34" t="s">
        <v>3</v>
      </c>
      <c r="BN41" s="16" t="s">
        <v>4</v>
      </c>
      <c r="BO41" s="16" t="s">
        <v>5</v>
      </c>
      <c r="BP41" s="16" t="s">
        <v>6</v>
      </c>
      <c r="BQ41" s="16" t="s">
        <v>7</v>
      </c>
      <c r="BR41" s="16"/>
      <c r="BS41" s="53"/>
      <c r="BT41" s="53"/>
      <c r="BU41" s="53"/>
      <c r="BV41" s="53"/>
      <c r="BW41" s="16"/>
      <c r="BX41" s="16" t="s">
        <v>8</v>
      </c>
      <c r="BY41" s="54" t="s">
        <v>9</v>
      </c>
      <c r="BZ41" s="16" t="s">
        <v>4</v>
      </c>
      <c r="CA41" s="16" t="s">
        <v>5</v>
      </c>
      <c r="CB41" s="16" t="s">
        <v>6</v>
      </c>
      <c r="CC41" s="16" t="s">
        <v>7</v>
      </c>
      <c r="CD41" s="16"/>
      <c r="CE41" s="94" t="s">
        <v>10</v>
      </c>
      <c r="CF41" s="14" t="s">
        <v>11</v>
      </c>
      <c r="CG41" s="14"/>
      <c r="CH41" s="14"/>
      <c r="CI41" s="14"/>
      <c r="CJ41" s="14" t="s">
        <v>12</v>
      </c>
      <c r="CK41" s="20" t="s">
        <v>13</v>
      </c>
      <c r="CL41" s="14" t="s">
        <v>14</v>
      </c>
      <c r="CM41" s="14"/>
      <c r="CN41" s="14"/>
      <c r="CO41" s="14"/>
      <c r="CP41" s="14" t="s">
        <v>15</v>
      </c>
      <c r="CQ41" s="14" t="s">
        <v>16</v>
      </c>
      <c r="CR41" s="14"/>
      <c r="CS41" s="14"/>
      <c r="CT41" s="14"/>
      <c r="CU41" s="15" t="s">
        <v>17</v>
      </c>
      <c r="CV41" s="20" t="s">
        <v>18</v>
      </c>
      <c r="CW41" s="10"/>
      <c r="CX41" s="10"/>
      <c r="CZ41" s="10"/>
    </row>
    <row r="42" spans="1:104">
      <c r="B42" s="3" t="s">
        <v>21</v>
      </c>
      <c r="C42" s="3" t="s">
        <v>22</v>
      </c>
      <c r="D42" s="53"/>
      <c r="E42" s="53"/>
      <c r="F42" s="53"/>
      <c r="G42" s="53"/>
      <c r="L42" s="1"/>
      <c r="M42" s="9" t="str">
        <f>VLOOKUP(1,$X$42:$AC$45,2,FALSE)</f>
        <v>Spanien</v>
      </c>
      <c r="N42" s="2">
        <f>VLOOKUP(1,$X$42:$AC$45,3,FALSE)</f>
        <v>0</v>
      </c>
      <c r="O42" s="2">
        <f>VLOOKUP(1,$X$42:$AC$45,4,FALSE)</f>
        <v>0</v>
      </c>
      <c r="P42" s="2">
        <f>VLOOKUP(1,$X$42:$AC$45,5,FALSE)</f>
        <v>0</v>
      </c>
      <c r="Q42" s="2">
        <f>VLOOKUP(1,$X$42:$AC$45,6,FALSE)</f>
        <v>0</v>
      </c>
      <c r="S42" s="57"/>
      <c r="T42" s="58">
        <f>IF(H43="",0,IF(K43=$B$98,IF(H43&gt;J43,3,IF(H43=J43,1,0)),0))</f>
        <v>0</v>
      </c>
      <c r="U42" s="58">
        <f>IF(H45="",0,IF(K45=$B$98,IF(H45&gt;J45,3,IF(H45=J45,1,0)),0))</f>
        <v>0</v>
      </c>
      <c r="V42" s="58">
        <f>IF(J47="",0,IF(K48=$B$98,IF(H47&lt;J47,3,IF(H47=J47,1,0)),0))</f>
        <v>0</v>
      </c>
      <c r="W42" s="59"/>
      <c r="X42" s="59">
        <f>RANK(AD42,$AD$42:$AD$45)</f>
        <v>1</v>
      </c>
      <c r="Y42" s="38" t="s">
        <v>64</v>
      </c>
      <c r="Z42" s="59">
        <f>SUM(S42:V42)</f>
        <v>0</v>
      </c>
      <c r="AA42" s="59">
        <f>SUM(S46:V46)</f>
        <v>0</v>
      </c>
      <c r="AB42" s="59">
        <f>SUM(S46:S49)</f>
        <v>0</v>
      </c>
      <c r="AC42" s="59">
        <f>AA42-AB42</f>
        <v>0</v>
      </c>
      <c r="AD42" s="23">
        <f>IF(P$18="",(((((((AE42*10+Z42)*100+AC42)*100+AA42)*10+AK42)*10+AJ42)*100+AP42)*100+AU42)*10+AV42,(((((((AE42*10+Z42)*10+AK42)*10+AJ42)*100+AP42)*100+AU42)*100+AC42)*100+AA42)*10+AV42)</f>
        <v>4</v>
      </c>
      <c r="AE42" s="103"/>
      <c r="AF42" s="110"/>
      <c r="AG42" s="110">
        <f>IF($Z42=$Z43,$T42-$S43,0)</f>
        <v>0</v>
      </c>
      <c r="AH42" s="110">
        <f>IF($Z42=$Z44,$U42-$S44,0)</f>
        <v>0</v>
      </c>
      <c r="AI42" s="110">
        <f>IF($Z42=$Z45,$V42-$S45,0)</f>
        <v>0</v>
      </c>
      <c r="AJ42" s="110">
        <f>SUM(AF42:AI42)</f>
        <v>0</v>
      </c>
      <c r="AK42" s="103"/>
      <c r="AL42" s="110"/>
      <c r="AM42" s="110">
        <f>IF($Z42=$Z43,$T46-$S47,0)</f>
        <v>0</v>
      </c>
      <c r="AN42" s="110">
        <f>IF($Z42=$Z44,$U46-$S48,0)</f>
        <v>0</v>
      </c>
      <c r="AO42" s="110">
        <f>IF($Z42=$Z45,$V46-$S49,0)</f>
        <v>0</v>
      </c>
      <c r="AP42" s="110">
        <f>SUM(AL42:AO42)</f>
        <v>0</v>
      </c>
      <c r="AQ42" s="110"/>
      <c r="AR42" s="110">
        <f>IF($Z42=$Z43,$T46,0)</f>
        <v>0</v>
      </c>
      <c r="AS42" s="110">
        <f>IF($Z42=$Z44,$U46,0)</f>
        <v>0</v>
      </c>
      <c r="AT42" s="110">
        <f>IF($Z42=$Z45,$V46,0)</f>
        <v>0</v>
      </c>
      <c r="AU42" s="110">
        <f>SUM(AQ42:AT42)</f>
        <v>0</v>
      </c>
      <c r="AV42" s="103">
        <v>4</v>
      </c>
      <c r="AW42" s="2"/>
      <c r="AX42" s="2"/>
      <c r="AY42" s="2"/>
      <c r="AZ42" s="2"/>
      <c r="BB42" s="3" t="s">
        <v>21</v>
      </c>
      <c r="BC42" s="3" t="s">
        <v>22</v>
      </c>
      <c r="BD42" s="53"/>
      <c r="BE42" s="53"/>
      <c r="BF42" s="53"/>
      <c r="BG42" s="53"/>
      <c r="BL42" s="1"/>
      <c r="BM42" s="9" t="str">
        <f>VLOOKUP(1,$BX$42:$CC$45,2,FALSE)</f>
        <v>Portugal</v>
      </c>
      <c r="BN42" s="2">
        <f>VLOOKUP(1,$BX$42:$CC$45,3,FALSE)</f>
        <v>0</v>
      </c>
      <c r="BO42" s="2">
        <f>VLOOKUP(1,$BX$42:$CC$45,4,FALSE)</f>
        <v>0</v>
      </c>
      <c r="BP42" s="2">
        <f>VLOOKUP(1,$BX$42:$CC$45,5,FALSE)</f>
        <v>0</v>
      </c>
      <c r="BQ42" s="2">
        <f>VLOOKUP(1,$BX$42:$CC$45,6,FALSE)</f>
        <v>0</v>
      </c>
      <c r="BS42" s="57"/>
      <c r="BT42" s="58">
        <f>IF(BH43="",0,IF(BK43=$B$98,IF(BH43&gt;BJ43,3,IF(BH43=BJ43,1,0)),0))</f>
        <v>0</v>
      </c>
      <c r="BU42" s="58">
        <f>IF(BH45="",0,IF(BK45=$B$98,IF(BH45&gt;BJ45,3,IF(BH45=BJ45,1,0)),0))</f>
        <v>0</v>
      </c>
      <c r="BV42" s="58">
        <f>IF(BJ47="",0,IF(BK48=$B$98,IF(BH47&lt;BJ47,3,IF(BH47=BJ47,1,0)),0))</f>
        <v>0</v>
      </c>
      <c r="BW42" s="1"/>
      <c r="BX42" s="1">
        <f>RANK(CD42,$CD$42:$CD$45)</f>
        <v>1</v>
      </c>
      <c r="BY42" s="38" t="s">
        <v>118</v>
      </c>
      <c r="BZ42" s="1">
        <f>SUM(BS42:BV42)</f>
        <v>0</v>
      </c>
      <c r="CA42" s="1">
        <f>SUM(BS46:BV46)</f>
        <v>0</v>
      </c>
      <c r="CB42" s="1">
        <f>SUM(BS46:BS49)</f>
        <v>0</v>
      </c>
      <c r="CC42" s="1">
        <f>CA42-CB42</f>
        <v>0</v>
      </c>
      <c r="CD42" s="23">
        <f>IF(BP$8="",(((((((CE42*10+BZ42)*100+CC42)*100+CA42)*10+CK42)*10+CJ42)*100+CP42)*100+CU42)*10+CV42,(((((((CE42*10+BZ42)*10+CK42)*10+CJ42)*100+CP42)*100+CU42)*100+CC42)*100+CA42)*10+CV42)</f>
        <v>4</v>
      </c>
      <c r="CE42" s="107"/>
      <c r="CF42" s="111"/>
      <c r="CG42" s="111">
        <f>IF($BZ42=$BZ43,$BT42-$BS43,0)</f>
        <v>0</v>
      </c>
      <c r="CH42" s="111">
        <f>IF($BZ42=$BZ44,$BU42-$BS44,0)</f>
        <v>0</v>
      </c>
      <c r="CI42" s="111">
        <f>IF($BZ42=$BZ45,$BV42-$BS45,0)</f>
        <v>0</v>
      </c>
      <c r="CJ42" s="111">
        <f>SUM(CF42:CI42)</f>
        <v>0</v>
      </c>
      <c r="CK42" s="107"/>
      <c r="CL42" s="111"/>
      <c r="CM42" s="111">
        <f>IF($BZ42=$BZ43,$BT46-$BS47,0)</f>
        <v>0</v>
      </c>
      <c r="CN42" s="111">
        <f>IF($BZ42=$BZ44,$BU46-$BS48,0)</f>
        <v>0</v>
      </c>
      <c r="CO42" s="111">
        <f>IF($BZ42=$BZ45,$BV46-$BS49,0)</f>
        <v>0</v>
      </c>
      <c r="CP42" s="111">
        <f>SUM(CL42:CO42)</f>
        <v>0</v>
      </c>
      <c r="CQ42" s="111"/>
      <c r="CR42" s="111">
        <f>IF($BZ42=$BZ43,$BT46,0)</f>
        <v>0</v>
      </c>
      <c r="CS42" s="111">
        <f>IF($BZ42=$BZ44,$BU46,0)</f>
        <v>0</v>
      </c>
      <c r="CT42" s="111">
        <f>IF($BZ42=$BZ45,$BV46,0)</f>
        <v>0</v>
      </c>
      <c r="CU42" s="111">
        <f>SUM(CQ42:CT42)</f>
        <v>0</v>
      </c>
      <c r="CV42" s="107">
        <v>4</v>
      </c>
    </row>
    <row r="43" spans="1:104">
      <c r="A43" s="2">
        <v>14</v>
      </c>
      <c r="B43" s="6">
        <f>VLOOKUP(A43,Spiele!$A$1:$L$116,2,FALSE)</f>
        <v>46188.5</v>
      </c>
      <c r="C43" s="6" t="str">
        <f>VLOOKUP(A43,Spiele!$A$1:$L$116,9,FALSE)</f>
        <v>Atlanta</v>
      </c>
      <c r="D43" s="54" t="str">
        <f>Y42</f>
        <v>Spanien</v>
      </c>
      <c r="E43" s="38" t="s">
        <v>23</v>
      </c>
      <c r="F43" s="54" t="str">
        <f>Y43</f>
        <v>Kap Verde</v>
      </c>
      <c r="G43" s="51"/>
      <c r="H43" s="74"/>
      <c r="I43" s="11" t="s">
        <v>24</v>
      </c>
      <c r="J43" s="74"/>
      <c r="K43" s="7" t="s">
        <v>25</v>
      </c>
      <c r="L43" s="1"/>
      <c r="M43" s="9" t="str">
        <f>VLOOKUP(2,$X$42:$AC$45,2,FALSE)</f>
        <v>Kap Verde</v>
      </c>
      <c r="N43" s="2">
        <f>VLOOKUP(2,$X$42:$AC$45,3,FALSE)</f>
        <v>0</v>
      </c>
      <c r="O43" s="2">
        <f>VLOOKUP(2,$X$42:$AC$45,4,FALSE)</f>
        <v>0</v>
      </c>
      <c r="P43" s="2">
        <f>VLOOKUP(2,$X$42:$AC$45,5,FALSE)</f>
        <v>0</v>
      </c>
      <c r="Q43" s="2">
        <f>VLOOKUP(2,$X$42:$AC$45,6,FALSE)</f>
        <v>0</v>
      </c>
      <c r="S43" s="58">
        <f>IF(J43="",0,IF(K43=$B$98,IF(H43&lt;J43,3,IF(H43=J43,1,0)),0))</f>
        <v>0</v>
      </c>
      <c r="T43" s="58"/>
      <c r="U43" s="57">
        <f>IF(H48="",0,IF(K47=$B$98,IF(H48&gt;J48,3,IF(H48=J48,1,0)),0))</f>
        <v>0</v>
      </c>
      <c r="V43" s="58">
        <f>IF(J46="",0,IF(K46=$B$98,IF(J46&gt;H46,3,IF(J46=H46,1,0)),0))</f>
        <v>0</v>
      </c>
      <c r="W43" s="59"/>
      <c r="X43" s="59">
        <f>RANK(AD43,$AD$42:$AD$45)</f>
        <v>2</v>
      </c>
      <c r="Y43" s="38" t="s">
        <v>154</v>
      </c>
      <c r="Z43" s="59">
        <f>SUM(S43:V43)</f>
        <v>0</v>
      </c>
      <c r="AA43" s="59">
        <f>SUM(S47:V47)</f>
        <v>0</v>
      </c>
      <c r="AB43" s="59">
        <f>SUM(T46:T49)</f>
        <v>0</v>
      </c>
      <c r="AC43" s="59">
        <f>AA43-AB43</f>
        <v>0</v>
      </c>
      <c r="AD43" s="23">
        <f>IF(P$18="",(((((((AE43*10+Z43)*100+AC43)*100+AA43)*10+AK43)*10+AJ43)*100+AP43)*100+AU43)*10+AV43,(((((((AE43*10+Z43)*10+AK43)*10+AJ43)*100+AP43)*100+AU43)*100+AC43)*100+AA43)*10+AV43)</f>
        <v>3</v>
      </c>
      <c r="AE43" s="103"/>
      <c r="AF43" s="110">
        <f>IF($Z43=$Z42,$S43-$T42,0)</f>
        <v>0</v>
      </c>
      <c r="AG43" s="110"/>
      <c r="AH43" s="110">
        <f>IF($Z43=$Z44,$U43-$T44,0)</f>
        <v>0</v>
      </c>
      <c r="AI43" s="110">
        <f>IF($Z43=$Z45,$V43-$T45,0)</f>
        <v>0</v>
      </c>
      <c r="AJ43" s="110">
        <f>SUM(AF43:AI43)</f>
        <v>0</v>
      </c>
      <c r="AK43" s="103"/>
      <c r="AL43" s="110">
        <f>IF($Z43=$Z42,$S47-$T46,0)</f>
        <v>0</v>
      </c>
      <c r="AM43" s="110"/>
      <c r="AN43" s="110">
        <f>IF($Z43=$Z44,$U47-$T48,0)</f>
        <v>0</v>
      </c>
      <c r="AO43" s="110">
        <f>IF($Z43=$Z45,$V47-$T49,0)</f>
        <v>0</v>
      </c>
      <c r="AP43" s="110">
        <f>SUM(AL43:AO43)</f>
        <v>0</v>
      </c>
      <c r="AQ43" s="110">
        <f>IF($Z43=$Z42,$S47,0)</f>
        <v>0</v>
      </c>
      <c r="AR43" s="110"/>
      <c r="AS43" s="110">
        <f>IF($Z43=$Z44,$U47,0)</f>
        <v>0</v>
      </c>
      <c r="AT43" s="110">
        <f>IF($Z43=$Z45,$V47,0)</f>
        <v>0</v>
      </c>
      <c r="AU43" s="110">
        <f>SUM(AQ43:AT43)</f>
        <v>0</v>
      </c>
      <c r="AV43" s="103">
        <v>3</v>
      </c>
      <c r="AW43" s="2"/>
      <c r="AX43" s="2"/>
      <c r="AY43" s="2"/>
      <c r="AZ43" s="2"/>
      <c r="BA43" s="2">
        <v>23</v>
      </c>
      <c r="BB43" s="6">
        <f>VLOOKUP(BA43,Spiele!$A$1:$L$116,2,FALSE)</f>
        <v>46190.5</v>
      </c>
      <c r="BC43" s="6" t="str">
        <f>VLOOKUP(BA43,Spiele!$A$1:$L$116,9,FALSE)</f>
        <v>Houston</v>
      </c>
      <c r="BD43" s="54" t="str">
        <f>BY42</f>
        <v>Portugal</v>
      </c>
      <c r="BE43" s="38" t="s">
        <v>23</v>
      </c>
      <c r="BF43" s="54" t="str">
        <f>BY43</f>
        <v>DR Kongo</v>
      </c>
      <c r="BG43" s="51"/>
      <c r="BH43" s="74"/>
      <c r="BI43" s="11"/>
      <c r="BJ43" s="74"/>
      <c r="BK43" s="7" t="s">
        <v>25</v>
      </c>
      <c r="BL43" s="1"/>
      <c r="BM43" s="9" t="str">
        <f>VLOOKUP(2,$BX$42:$CC$45,2,FALSE)</f>
        <v>DR Kongo</v>
      </c>
      <c r="BN43" s="2">
        <f>VLOOKUP(2,$BX$42:$CC$45,3,FALSE)</f>
        <v>0</v>
      </c>
      <c r="BO43" s="2">
        <f>VLOOKUP(2,$BX$42:$CC$45,4,FALSE)</f>
        <v>0</v>
      </c>
      <c r="BP43" s="2">
        <f>VLOOKUP(2,$BX$42:$CC$45,5,FALSE)</f>
        <v>0</v>
      </c>
      <c r="BQ43" s="2">
        <f>VLOOKUP(2,$BX$42:$CC$45,6,FALSE)</f>
        <v>0</v>
      </c>
      <c r="BS43" s="58">
        <f>IF(BJ43="",0,IF(BK43=$B$98,IF(BH43&lt;BJ43,3,IF(BH43=BJ43,1,0)),0))</f>
        <v>0</v>
      </c>
      <c r="BT43" s="58"/>
      <c r="BU43" s="57">
        <f>IF(BH48="",0,IF(BK47=$B$98,IF(BH48&gt;BJ48,3,IF(BH48=BJ48,1,0)),0))</f>
        <v>0</v>
      </c>
      <c r="BV43" s="58">
        <f>IF(BJ46="",0,IF(BK46=$B$98,IF(BJ46&gt;BH46,3,IF(BJ46=BH46,1,0)),0))</f>
        <v>0</v>
      </c>
      <c r="BW43" s="1"/>
      <c r="BX43" s="1">
        <f>RANK(CD43,$CD$42:$CD$45)</f>
        <v>2</v>
      </c>
      <c r="BY43" s="38" t="s">
        <v>155</v>
      </c>
      <c r="BZ43" s="1">
        <f>SUM(BS43:BV43)</f>
        <v>0</v>
      </c>
      <c r="CA43" s="1">
        <f>SUM(BS47:BV47)</f>
        <v>0</v>
      </c>
      <c r="CB43" s="1">
        <f>SUM(BT46:BT49)</f>
        <v>0</v>
      </c>
      <c r="CC43" s="1">
        <f>CA43-CB43</f>
        <v>0</v>
      </c>
      <c r="CD43" s="23">
        <f>IF(BP$8="",(((((((CE43*10+BZ43)*100+CC43)*100+CA43)*10+CK43)*10+CJ43)*100+CP43)*100+CU43)*10+CV43,(((((((CE43*10+BZ43)*10+CK43)*10+CJ43)*100+CP43)*100+CU43)*100+CC43)*100+CA43)*10+CV43)</f>
        <v>3</v>
      </c>
      <c r="CE43" s="107"/>
      <c r="CF43" s="111">
        <f>IF($BZ43=$BZ42,$BS43-$BT42,0)</f>
        <v>0</v>
      </c>
      <c r="CG43" s="111"/>
      <c r="CH43" s="111">
        <f>IF($BZ43=$BZ44,$BU43-$BT44,0)</f>
        <v>0</v>
      </c>
      <c r="CI43" s="111">
        <f>IF($BZ43=$BZ45,$BV43-$BT45,0)</f>
        <v>0</v>
      </c>
      <c r="CJ43" s="111">
        <f>SUM(CF43:CI43)</f>
        <v>0</v>
      </c>
      <c r="CK43" s="107"/>
      <c r="CL43" s="111">
        <f>IF($BZ43=$BZ42,$BS47-$BT46,0)</f>
        <v>0</v>
      </c>
      <c r="CM43" s="111"/>
      <c r="CN43" s="111">
        <f>IF($BZ43=$BZ44,$BU47-$BT48,0)</f>
        <v>0</v>
      </c>
      <c r="CO43" s="111">
        <f>IF($BZ43=$BZ45,$BV47-$BT49,0)</f>
        <v>0</v>
      </c>
      <c r="CP43" s="111">
        <f>SUM(CL43:CO43)</f>
        <v>0</v>
      </c>
      <c r="CQ43" s="111">
        <f>IF($BZ43=$BZ42,$BS47,0)</f>
        <v>0</v>
      </c>
      <c r="CR43" s="111"/>
      <c r="CS43" s="111">
        <f>IF($BZ43=$BZ44,$BU47,0)</f>
        <v>0</v>
      </c>
      <c r="CT43" s="111">
        <f>IF($BZ43=$BZ45,$BV47,0)</f>
        <v>0</v>
      </c>
      <c r="CU43" s="111">
        <f>SUM(CQ43:CT43)</f>
        <v>0</v>
      </c>
      <c r="CV43" s="107">
        <v>3</v>
      </c>
    </row>
    <row r="44" spans="1:104">
      <c r="A44" s="2">
        <v>13</v>
      </c>
      <c r="B44" s="6">
        <f>VLOOKUP(A44,Spiele!$A$1:$L$116,2,FALSE)</f>
        <v>46188.75</v>
      </c>
      <c r="C44" s="6" t="str">
        <f>VLOOKUP(A44,Spiele!$A$1:$L$116,9,FALSE)</f>
        <v>Miami</v>
      </c>
      <c r="D44" s="54" t="str">
        <f>Y44</f>
        <v>Saudiarabien</v>
      </c>
      <c r="E44" s="38" t="s">
        <v>23</v>
      </c>
      <c r="F44" s="54" t="str">
        <f>Y45</f>
        <v>Uruguay</v>
      </c>
      <c r="G44" s="51"/>
      <c r="H44" s="74"/>
      <c r="I44" s="11" t="s">
        <v>24</v>
      </c>
      <c r="J44" s="74"/>
      <c r="K44" s="7" t="s">
        <v>25</v>
      </c>
      <c r="L44" s="1"/>
      <c r="M44" s="9" t="str">
        <f>VLOOKUP(3,$X$42:$AC$45,2,FALSE)</f>
        <v>Saudiarabien</v>
      </c>
      <c r="N44" s="2">
        <f>VLOOKUP(3,$X$42:$AC$45,3,FALSE)</f>
        <v>0</v>
      </c>
      <c r="O44" s="2">
        <f>VLOOKUP(3,$X$42:$AC$45,4,FALSE)</f>
        <v>0</v>
      </c>
      <c r="P44" s="2">
        <f>VLOOKUP(3,$X$42:$AC$45,5,FALSE)</f>
        <v>0</v>
      </c>
      <c r="Q44" s="2">
        <f>VLOOKUP(3,$X$42:$AC$45,6,FALSE)</f>
        <v>0</v>
      </c>
      <c r="S44" s="58">
        <f>IF(J45="",0,IF(K45=$B$98,IF(H45&lt;J45,3,IF(H45=J45,1,0)),0))</f>
        <v>0</v>
      </c>
      <c r="T44" s="58">
        <f>IF(J48="",0,IF(K47=$B$98,IF(H48&lt;J48,3,IF(H48=J48,1,0)),0))</f>
        <v>0</v>
      </c>
      <c r="U44" s="57"/>
      <c r="V44" s="58">
        <f>IF(H44="",0,IF(K44=$B$98,IF(H44&gt;J44,3,IF(H44=J44,1,0)),0))</f>
        <v>0</v>
      </c>
      <c r="W44" s="59"/>
      <c r="X44" s="59">
        <f>RANK(AD44,$AD$42:$AD$45)</f>
        <v>3</v>
      </c>
      <c r="Y44" s="38" t="s">
        <v>156</v>
      </c>
      <c r="Z44" s="59">
        <f>SUM(S44:V44)</f>
        <v>0</v>
      </c>
      <c r="AA44" s="59">
        <f>SUM(S48:V48)</f>
        <v>0</v>
      </c>
      <c r="AB44" s="59">
        <f>SUM(U46:U49)</f>
        <v>0</v>
      </c>
      <c r="AC44" s="59">
        <f>AA44-AB44</f>
        <v>0</v>
      </c>
      <c r="AD44" s="23">
        <f>IF(P$18="",(((((((AE44*10+Z44)*100+AC44)*100+AA44)*10+AK44)*10+AJ44)*100+AP44)*100+AU44)*10+AV44,(((((((AE44*10+Z44)*10+AK44)*10+AJ44)*100+AP44)*100+AU44)*100+AC44)*100+AA44)*10+AV44)</f>
        <v>2</v>
      </c>
      <c r="AE44" s="103"/>
      <c r="AF44" s="110">
        <f>IF($Z44=$Z42,$S44-$U42,0)</f>
        <v>0</v>
      </c>
      <c r="AG44" s="110">
        <f>IF($Z44=$Z43,$T44-$U43,0)</f>
        <v>0</v>
      </c>
      <c r="AH44" s="110"/>
      <c r="AI44" s="110">
        <f>IF($Z44=$Z45,$V44-$U45,0)</f>
        <v>0</v>
      </c>
      <c r="AJ44" s="110">
        <f>SUM(AF44:AI44)</f>
        <v>0</v>
      </c>
      <c r="AK44" s="103"/>
      <c r="AL44" s="110">
        <f>IF($Z44=$Z42,$S48-$U46,0)</f>
        <v>0</v>
      </c>
      <c r="AM44" s="110">
        <f>IF($Z44=$Z43,$T48-$U47,0)</f>
        <v>0</v>
      </c>
      <c r="AN44" s="110"/>
      <c r="AO44" s="110">
        <f>IF($Z44=$Z45,$V48-$U49,0)</f>
        <v>0</v>
      </c>
      <c r="AP44" s="110">
        <f>SUM(AL44:AO44)</f>
        <v>0</v>
      </c>
      <c r="AQ44" s="110">
        <f>IF($Z44=$Z42,$S48,0)</f>
        <v>0</v>
      </c>
      <c r="AR44" s="110">
        <f>IF($Z44=$Z43,$T48,0)</f>
        <v>0</v>
      </c>
      <c r="AS44" s="110"/>
      <c r="AT44" s="110">
        <f>IF($Z44=$Z45,$V48,0)</f>
        <v>0</v>
      </c>
      <c r="AU44" s="110">
        <f>SUM(AQ44:AT44)</f>
        <v>0</v>
      </c>
      <c r="AV44" s="103">
        <v>2</v>
      </c>
      <c r="AW44" s="2"/>
      <c r="AX44" s="2"/>
      <c r="AY44" s="2"/>
      <c r="AZ44" s="2"/>
      <c r="BA44" s="2">
        <v>24</v>
      </c>
      <c r="BB44" s="6">
        <f>VLOOKUP(BA44,Spiele!$A$1:$L$116,2,FALSE)</f>
        <v>46190.875</v>
      </c>
      <c r="BC44" s="6" t="str">
        <f>VLOOKUP(BA44,Spiele!$A$1:$L$116,9,FALSE)</f>
        <v>Mexico City</v>
      </c>
      <c r="BD44" s="54" t="str">
        <f>BY44</f>
        <v>Usbekistan</v>
      </c>
      <c r="BE44" s="38" t="s">
        <v>23</v>
      </c>
      <c r="BF44" s="54" t="str">
        <f>BY45</f>
        <v>Kolumbien</v>
      </c>
      <c r="BG44" s="51"/>
      <c r="BH44" s="74"/>
      <c r="BI44" s="11"/>
      <c r="BJ44" s="74"/>
      <c r="BK44" s="7" t="s">
        <v>25</v>
      </c>
      <c r="BL44" s="1"/>
      <c r="BM44" s="9" t="str">
        <f>VLOOKUP(3,$BX$42:$CC$45,2,FALSE)</f>
        <v>Usbekistan</v>
      </c>
      <c r="BN44" s="2">
        <f>VLOOKUP(3,$BX$42:$CC$45,3,FALSE)</f>
        <v>0</v>
      </c>
      <c r="BO44" s="2">
        <f>VLOOKUP(3,$BX$42:$CC$45,4,FALSE)</f>
        <v>0</v>
      </c>
      <c r="BP44" s="2">
        <f>VLOOKUP(3,$BX$42:$CC$45,5,FALSE)</f>
        <v>0</v>
      </c>
      <c r="BQ44" s="2">
        <f>VLOOKUP(3,$BX$42:$CC$45,6,FALSE)</f>
        <v>0</v>
      </c>
      <c r="BS44" s="58">
        <f>IF(BJ45="",0,IF(BK45=$B$98,IF(BH45&lt;BJ45,3,IF(BH45=BJ45,1,0)),0))</f>
        <v>0</v>
      </c>
      <c r="BT44" s="58">
        <f>IF(BJ48="",0,IF(BK47=$B$98,IF(BH48&lt;BJ48,3,IF(BH48=BJ48,1,0)),0))</f>
        <v>0</v>
      </c>
      <c r="BU44" s="57"/>
      <c r="BV44" s="58">
        <f>IF(BH44="",0,IF(BK44=$B$98,IF(BH44&gt;BJ44,3,IF(BH44=BJ44,1,0)),0))</f>
        <v>0</v>
      </c>
      <c r="BW44" s="1"/>
      <c r="BX44" s="1">
        <f>RANK(CD44,$CD$42:$CD$45)</f>
        <v>3</v>
      </c>
      <c r="BY44" s="38" t="s">
        <v>157</v>
      </c>
      <c r="BZ44" s="1">
        <f>SUM(BS44:BV44)</f>
        <v>0</v>
      </c>
      <c r="CA44" s="1">
        <f>SUM(BS48:BV48)</f>
        <v>0</v>
      </c>
      <c r="CB44" s="1">
        <f>SUM(BU46:BU49)</f>
        <v>0</v>
      </c>
      <c r="CC44" s="1">
        <f>CA44-CB44</f>
        <v>0</v>
      </c>
      <c r="CD44" s="23">
        <f>IF(BP$8="",(((((((CE44*10+BZ44)*100+CC44)*100+CA44)*10+CK44)*10+CJ44)*100+CP44)*100+CU44)*10+CV44,(((((((CE44*10+BZ44)*10+CK44)*10+CJ44)*100+CP44)*100+CU44)*100+CC44)*100+CA44)*10+CV44)</f>
        <v>2</v>
      </c>
      <c r="CE44" s="107"/>
      <c r="CF44" s="111">
        <f>IF($BZ44=$BZ42,$BS44-$BU42,0)</f>
        <v>0</v>
      </c>
      <c r="CG44" s="111">
        <f>IF($BZ44=$BZ43,$BT44-$BU43,0)</f>
        <v>0</v>
      </c>
      <c r="CH44" s="111"/>
      <c r="CI44" s="111">
        <f>IF($BZ44=$BZ45,$BV44-$BU45,0)</f>
        <v>0</v>
      </c>
      <c r="CJ44" s="111">
        <f>SUM(CF44:CI44)</f>
        <v>0</v>
      </c>
      <c r="CK44" s="107"/>
      <c r="CL44" s="111">
        <f>IF($BZ44=$BZ42,$BS48-$BU46,0)</f>
        <v>0</v>
      </c>
      <c r="CM44" s="111">
        <f>IF($BZ44=$BZ43,$BT48-$BU47,0)</f>
        <v>0</v>
      </c>
      <c r="CN44" s="111"/>
      <c r="CO44" s="111">
        <f>IF($BZ44=$BZ45,$BV48-$BU49,0)</f>
        <v>0</v>
      </c>
      <c r="CP44" s="111">
        <f>SUM(CL44:CO44)</f>
        <v>0</v>
      </c>
      <c r="CQ44" s="111">
        <f>IF($BZ44=$BZ42,$BS48,0)</f>
        <v>0</v>
      </c>
      <c r="CR44" s="111">
        <f>IF($BZ44=$BZ43,$BT48,0)</f>
        <v>0</v>
      </c>
      <c r="CS44" s="111"/>
      <c r="CT44" s="111">
        <f>IF($BZ44=$BZ45,$BV48,0)</f>
        <v>0</v>
      </c>
      <c r="CU44" s="111">
        <f>SUM(CQ44:CT44)</f>
        <v>0</v>
      </c>
      <c r="CV44" s="107">
        <v>2</v>
      </c>
    </row>
    <row r="45" spans="1:104">
      <c r="A45" s="2">
        <v>38</v>
      </c>
      <c r="B45" s="6">
        <f>VLOOKUP(A45,Spiele!$A$1:$L$116,2,FALSE)</f>
        <v>46194.5</v>
      </c>
      <c r="C45" s="6" t="str">
        <f>VLOOKUP(A45,Spiele!$A$1:$L$116,9,FALSE)</f>
        <v>Atlanta</v>
      </c>
      <c r="D45" s="54" t="str">
        <f>Y42</f>
        <v>Spanien</v>
      </c>
      <c r="E45" s="38" t="s">
        <v>23</v>
      </c>
      <c r="F45" s="54" t="str">
        <f>Y44</f>
        <v>Saudiarabien</v>
      </c>
      <c r="G45" s="51"/>
      <c r="H45" s="74"/>
      <c r="I45" s="11" t="s">
        <v>24</v>
      </c>
      <c r="J45" s="74"/>
      <c r="K45" s="7" t="s">
        <v>25</v>
      </c>
      <c r="L45" s="1"/>
      <c r="M45" s="9" t="str">
        <f>VLOOKUP(4,$X$42:$AC$45,2,FALSE)</f>
        <v>Uruguay</v>
      </c>
      <c r="N45" s="2">
        <f>VLOOKUP(4,$X$42:$AC$45,3,FALSE)</f>
        <v>0</v>
      </c>
      <c r="O45" s="2">
        <f>VLOOKUP(4,$X$42:$AC$45,4,FALSE)</f>
        <v>0</v>
      </c>
      <c r="P45" s="2">
        <f>VLOOKUP(4,$X$42:$AC$45,5,FALSE)</f>
        <v>0</v>
      </c>
      <c r="Q45" s="2">
        <f>VLOOKUP(4,$X$42:$AC$45,6,FALSE)</f>
        <v>0</v>
      </c>
      <c r="S45" s="58">
        <f>IF(H47="",0,IF(K48=$B$98,IF(H47&gt;J47,3,IF(H47=J47,1,0)),0))</f>
        <v>0</v>
      </c>
      <c r="T45" s="58">
        <f>IF(H46="",0,IF(K46=$B$98,IF(J46&lt;H46,3,IF(J46=H46,1,0)),0))</f>
        <v>0</v>
      </c>
      <c r="U45" s="57">
        <f>IF(J44="",0,IF(K44=$B$98,IF(H44&lt;J44,3,IF(H44=J44,1,0)),0))</f>
        <v>0</v>
      </c>
      <c r="V45" s="58"/>
      <c r="W45" s="59"/>
      <c r="X45" s="59">
        <f>RANK(AD45,$AD$42:$AD$45)</f>
        <v>4</v>
      </c>
      <c r="Y45" s="38" t="s">
        <v>158</v>
      </c>
      <c r="Z45" s="59">
        <f>SUM(S45:V45)</f>
        <v>0</v>
      </c>
      <c r="AA45" s="59">
        <f>SUM(S49:V49)</f>
        <v>0</v>
      </c>
      <c r="AB45" s="59">
        <f>SUM(V46:V49)</f>
        <v>0</v>
      </c>
      <c r="AC45" s="59">
        <f>AA45-AB45</f>
        <v>0</v>
      </c>
      <c r="AD45" s="23">
        <f>IF(P$18="",(((((((AE45*10+Z45)*100+AC45)*100+AA45)*10+AK45)*10+AJ45)*100+AP45)*100+AU45)*10+AV45,(((((((AE45*10+Z45)*10+AK45)*10+AJ45)*100+AP45)*100+AU45)*100+AC45)*100+AA45)*10+AV45)</f>
        <v>1</v>
      </c>
      <c r="AE45" s="103"/>
      <c r="AF45" s="110">
        <f>IF($Z45=$Z42,$S45-$V42,0)</f>
        <v>0</v>
      </c>
      <c r="AG45" s="110">
        <f>IF($Z45=$Z43,$T45-$V43,0)</f>
        <v>0</v>
      </c>
      <c r="AH45" s="110">
        <f>IF($Z45=$Z44,$U45-$V44,0)</f>
        <v>0</v>
      </c>
      <c r="AI45" s="110"/>
      <c r="AJ45" s="110">
        <f>SUM(AF45:AI45)</f>
        <v>0</v>
      </c>
      <c r="AK45" s="103"/>
      <c r="AL45" s="110">
        <f>IF($Z45=$Z42,$S49-$V46,0)</f>
        <v>0</v>
      </c>
      <c r="AM45" s="110">
        <f>IF($Z45=$Z43,$T49-$V47,0)</f>
        <v>0</v>
      </c>
      <c r="AN45" s="110">
        <f>IF($Z45=$Z44,$U49-$V48,0)</f>
        <v>0</v>
      </c>
      <c r="AO45" s="110"/>
      <c r="AP45" s="110">
        <f>SUM(AL45:AO45)</f>
        <v>0</v>
      </c>
      <c r="AQ45" s="110">
        <f>IF($Z45=$Z42,$S49,0)</f>
        <v>0</v>
      </c>
      <c r="AR45" s="110">
        <f>IF($Z45=$Z43,$T49,0)</f>
        <v>0</v>
      </c>
      <c r="AS45" s="110">
        <f>IF($Z45=$Z44,$U49,0)</f>
        <v>0</v>
      </c>
      <c r="AT45" s="110"/>
      <c r="AU45" s="110">
        <f>SUM(AQ45:AT45)</f>
        <v>0</v>
      </c>
      <c r="AV45" s="103">
        <v>1</v>
      </c>
      <c r="AW45" s="2"/>
      <c r="AX45" s="2"/>
      <c r="AY45" s="2"/>
      <c r="AZ45" s="2"/>
      <c r="BA45" s="2">
        <v>47</v>
      </c>
      <c r="BB45" s="6">
        <f>VLOOKUP(BA45,Spiele!$A$1:$L$116,2,FALSE)</f>
        <v>46196.5</v>
      </c>
      <c r="BC45" s="6" t="str">
        <f>VLOOKUP(BA45,Spiele!$A$1:$L$116,9,FALSE)</f>
        <v>Houston</v>
      </c>
      <c r="BD45" s="54" t="str">
        <f>BY42</f>
        <v>Portugal</v>
      </c>
      <c r="BE45" s="38" t="s">
        <v>23</v>
      </c>
      <c r="BF45" s="54" t="str">
        <f>BY44</f>
        <v>Usbekistan</v>
      </c>
      <c r="BG45" s="51"/>
      <c r="BH45" s="74"/>
      <c r="BI45" s="11"/>
      <c r="BJ45" s="74"/>
      <c r="BK45" s="7" t="s">
        <v>25</v>
      </c>
      <c r="BL45" s="1"/>
      <c r="BM45" s="9" t="str">
        <f>VLOOKUP(4,$BX$42:CC$45,2,FALSE)</f>
        <v>Kolumbien</v>
      </c>
      <c r="BN45" s="2">
        <f>VLOOKUP(4,$BX$42:$CC$45,3,FALSE)</f>
        <v>0</v>
      </c>
      <c r="BO45" s="2">
        <f>VLOOKUP(4,$BX$42:$CC$45,4,FALSE)</f>
        <v>0</v>
      </c>
      <c r="BP45" s="2">
        <f>VLOOKUP(4,$BX$42:$CC$45,5,FALSE)</f>
        <v>0</v>
      </c>
      <c r="BQ45" s="2">
        <f>VLOOKUP(4,$BX$42:$CC$45,6,FALSE)</f>
        <v>0</v>
      </c>
      <c r="BS45" s="58">
        <f>IF(BH47="",0,IF(BK48=$B$98,IF(BH47&gt;BJ47,3,IF(BH47=BJ47,1,0)),0))</f>
        <v>0</v>
      </c>
      <c r="BT45" s="58">
        <f>IF(BH46="",0,IF(BK46=$B$98,IF(BJ46&lt;BH46,3,IF(BJ46=BH46,1,0)),0))</f>
        <v>0</v>
      </c>
      <c r="BU45" s="57">
        <f>IF(BJ44="",0,IF(BK44=$B$98,IF(BH44&lt;BJ44,3,IF(BH44=BJ44,1,0)),0))</f>
        <v>0</v>
      </c>
      <c r="BV45" s="58"/>
      <c r="BW45" s="1"/>
      <c r="BX45" s="1">
        <f>RANK(CD45,$CD$42:$CD$45)</f>
        <v>4</v>
      </c>
      <c r="BY45" s="38" t="s">
        <v>159</v>
      </c>
      <c r="BZ45" s="1">
        <f>SUM(BS45:BV45)</f>
        <v>0</v>
      </c>
      <c r="CA45" s="1">
        <f>SUM(BS49:BV49)</f>
        <v>0</v>
      </c>
      <c r="CB45" s="1">
        <f>SUM(BV46:BV49)</f>
        <v>0</v>
      </c>
      <c r="CC45" s="1">
        <f>CA45-CB45</f>
        <v>0</v>
      </c>
      <c r="CD45" s="23">
        <f>IF(BP$8="",(((((((CE45*10+BZ45)*100+CC45)*100+CA45)*10+CK45)*10+CJ45)*100+CP45)*100+CU45)*10+CV45,(((((((CE45*10+BZ45)*10+CK45)*10+CJ45)*100+CP45)*100+CU45)*100+CC45)*100+CA45)*10+CV45)</f>
        <v>1</v>
      </c>
      <c r="CE45" s="107"/>
      <c r="CF45" s="111">
        <f>IF($BZ45=$BZ42,$BS45-$BV42,0)</f>
        <v>0</v>
      </c>
      <c r="CG45" s="111">
        <f>IF($BZ45=$BZ43,$BT45-$BV43,0)</f>
        <v>0</v>
      </c>
      <c r="CH45" s="111">
        <f>IF($BZ45=$BZ44,$BU45-$BV44,0)</f>
        <v>0</v>
      </c>
      <c r="CI45" s="111"/>
      <c r="CJ45" s="111">
        <f>SUM(CF45:CI45)</f>
        <v>0</v>
      </c>
      <c r="CK45" s="107"/>
      <c r="CL45" s="111">
        <f>IF($BZ45=$BZ42,$BS49-$BV46,0)</f>
        <v>0</v>
      </c>
      <c r="CM45" s="111">
        <f>IF($BZ45=$BZ43,$BT49-$BV47,0)</f>
        <v>0</v>
      </c>
      <c r="CN45" s="111">
        <f>IF($BZ45=$BZ44,$BU49-$BV48,0)</f>
        <v>0</v>
      </c>
      <c r="CO45" s="111"/>
      <c r="CP45" s="111">
        <f>SUM(CL45:CO45)</f>
        <v>0</v>
      </c>
      <c r="CQ45" s="111">
        <f>IF($BZ45=$BZ42,$BS49,0)</f>
        <v>0</v>
      </c>
      <c r="CR45" s="111">
        <f>IF($BZ45=$BZ43,$BT49,0)</f>
        <v>0</v>
      </c>
      <c r="CS45" s="111">
        <f>IF($BZ45=$BZ44,$BU49,0)</f>
        <v>0</v>
      </c>
      <c r="CT45" s="111"/>
      <c r="CU45" s="111">
        <f>SUM(CQ45:CT45)</f>
        <v>0</v>
      </c>
      <c r="CV45" s="107">
        <v>1</v>
      </c>
    </row>
    <row r="46" spans="1:104">
      <c r="A46" s="2">
        <v>37</v>
      </c>
      <c r="B46" s="6">
        <f>VLOOKUP(A46,Spiele!$A$1:$L$116,2,FALSE)</f>
        <v>46194.75</v>
      </c>
      <c r="C46" s="6" t="str">
        <f>VLOOKUP(A46,Spiele!$A$1:$L$116,9,FALSE)</f>
        <v>Miami</v>
      </c>
      <c r="D46" s="54" t="str">
        <f>Y45</f>
        <v>Uruguay</v>
      </c>
      <c r="E46" s="38" t="s">
        <v>23</v>
      </c>
      <c r="F46" s="54" t="str">
        <f>Y43</f>
        <v>Kap Verde</v>
      </c>
      <c r="G46" s="51"/>
      <c r="H46" s="74"/>
      <c r="I46" s="11" t="s">
        <v>24</v>
      </c>
      <c r="J46" s="74"/>
      <c r="K46" s="7" t="s">
        <v>25</v>
      </c>
      <c r="L46" s="1"/>
      <c r="S46" s="58"/>
      <c r="T46" s="58">
        <f>IF(K43=$B$98,H43,0)</f>
        <v>0</v>
      </c>
      <c r="U46" s="57">
        <f>IF(K45=$B$98,H45,0)</f>
        <v>0</v>
      </c>
      <c r="V46" s="58">
        <f>IF(K48=$B$98,J47,0)</f>
        <v>0</v>
      </c>
      <c r="W46" s="59"/>
      <c r="X46" s="59"/>
      <c r="Y46" s="38"/>
      <c r="Z46" s="59"/>
      <c r="AA46" s="59"/>
      <c r="AB46" s="59"/>
      <c r="AC46" s="59"/>
      <c r="AD46" s="23"/>
      <c r="AE46" s="103"/>
      <c r="AF46" s="110"/>
      <c r="AG46" s="110"/>
      <c r="AH46" s="110"/>
      <c r="AI46" s="110"/>
      <c r="AJ46" s="110"/>
      <c r="AK46" s="103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03"/>
      <c r="AW46" s="2"/>
      <c r="AX46" s="2"/>
      <c r="AY46" s="2"/>
      <c r="AZ46" s="2"/>
      <c r="BA46" s="2">
        <v>48</v>
      </c>
      <c r="BB46" s="6">
        <f>VLOOKUP(BA46,Spiele!$A$1:$L$116,2,FALSE)</f>
        <v>46196.875</v>
      </c>
      <c r="BC46" s="6" t="str">
        <f>VLOOKUP(BA46,Spiele!$A$1:$L$116,9,FALSE)</f>
        <v>Guadalajara</v>
      </c>
      <c r="BD46" s="54" t="str">
        <f>BY45</f>
        <v>Kolumbien</v>
      </c>
      <c r="BE46" s="38" t="s">
        <v>23</v>
      </c>
      <c r="BF46" s="54" t="str">
        <f>BY43</f>
        <v>DR Kongo</v>
      </c>
      <c r="BG46" s="51"/>
      <c r="BH46" s="74"/>
      <c r="BI46" s="11"/>
      <c r="BJ46" s="74"/>
      <c r="BK46" s="7" t="s">
        <v>25</v>
      </c>
      <c r="BL46" s="1"/>
      <c r="BS46" s="58"/>
      <c r="BT46" s="58">
        <f>IF(BK43=$B$98,BH43,0)</f>
        <v>0</v>
      </c>
      <c r="BU46" s="57">
        <f>IF(BK45=$B$98,BH45,0)</f>
        <v>0</v>
      </c>
      <c r="BV46" s="58">
        <f>IF(BK48=$B$98,BJ47,0)</f>
        <v>0</v>
      </c>
      <c r="BW46" s="1"/>
      <c r="BX46" s="1"/>
      <c r="BY46" s="38"/>
      <c r="BZ46" s="1"/>
      <c r="CA46" s="1"/>
      <c r="CB46" s="1"/>
      <c r="CC46" s="1"/>
      <c r="CD46" s="23"/>
      <c r="CE46" s="107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</row>
    <row r="47" spans="1:104">
      <c r="A47" s="2">
        <v>66</v>
      </c>
      <c r="B47" s="6">
        <f>VLOOKUP(A47,Spiele!$A$1:$L$116,2,FALSE)</f>
        <v>46199.791666666672</v>
      </c>
      <c r="C47" s="6" t="str">
        <f>VLOOKUP(A47,Spiele!$A$1:$L$116,9,FALSE)</f>
        <v>Guadalajara</v>
      </c>
      <c r="D47" s="54" t="str">
        <f>Y45</f>
        <v>Uruguay</v>
      </c>
      <c r="E47" s="38" t="s">
        <v>23</v>
      </c>
      <c r="F47" s="54" t="str">
        <f>Y42</f>
        <v>Spanien</v>
      </c>
      <c r="G47" s="51"/>
      <c r="H47" s="74"/>
      <c r="I47" s="11" t="s">
        <v>24</v>
      </c>
      <c r="J47" s="74"/>
      <c r="K47" s="7" t="s">
        <v>25</v>
      </c>
      <c r="L47" s="1"/>
      <c r="M47" s="126" t="str">
        <f>IF(N42&gt;0,M42,"")</f>
        <v/>
      </c>
      <c r="N47" s="2" t="s">
        <v>160</v>
      </c>
      <c r="S47" s="58">
        <f>IF(K43=$B$98,J43,0)</f>
        <v>0</v>
      </c>
      <c r="T47" s="58"/>
      <c r="U47" s="57">
        <f>IF(K47=$B$98,H48,0)</f>
        <v>0</v>
      </c>
      <c r="V47" s="58">
        <f>IF(K46=$B$98,J46,0)</f>
        <v>0</v>
      </c>
      <c r="W47" s="59"/>
      <c r="X47" s="59"/>
      <c r="Y47" s="38"/>
      <c r="Z47" s="59"/>
      <c r="AA47" s="59"/>
      <c r="AB47" s="59"/>
      <c r="AC47" s="59"/>
      <c r="AD47" s="23" t="s">
        <v>91</v>
      </c>
      <c r="AE47" s="103"/>
      <c r="AF47" s="110"/>
      <c r="AG47" s="110"/>
      <c r="AH47" s="110"/>
      <c r="AI47" s="110"/>
      <c r="AJ47" s="110"/>
      <c r="AK47" s="103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03"/>
      <c r="AW47" s="2"/>
      <c r="AX47" s="2"/>
      <c r="AY47" s="2"/>
      <c r="AZ47" s="2"/>
      <c r="BA47" s="2">
        <v>72</v>
      </c>
      <c r="BB47" s="6">
        <f>VLOOKUP(BA47,Spiele!$A$1:$L$116,2,FALSE)</f>
        <v>46200.8125</v>
      </c>
      <c r="BC47" s="6" t="str">
        <f>VLOOKUP(BA47,Spiele!$A$1:$L$116,9,FALSE)</f>
        <v>Atlanta</v>
      </c>
      <c r="BD47" s="54" t="str">
        <f>BY45</f>
        <v>Kolumbien</v>
      </c>
      <c r="BE47" s="38" t="s">
        <v>23</v>
      </c>
      <c r="BF47" s="54" t="str">
        <f>BY42</f>
        <v>Portugal</v>
      </c>
      <c r="BG47" s="51"/>
      <c r="BH47" s="74"/>
      <c r="BI47" s="11"/>
      <c r="BJ47" s="74"/>
      <c r="BK47" s="7" t="s">
        <v>25</v>
      </c>
      <c r="BL47" s="1"/>
      <c r="BM47" s="9" t="str">
        <f>IF(BN42&gt;0,BM42,"")</f>
        <v/>
      </c>
      <c r="BN47" s="2" t="s">
        <v>161</v>
      </c>
      <c r="BS47" s="58">
        <f>IF(BK43=$B$98,BJ43,0)</f>
        <v>0</v>
      </c>
      <c r="BT47" s="58"/>
      <c r="BU47" s="57">
        <f>IF(BK47=$B$98,BH48,0)</f>
        <v>0</v>
      </c>
      <c r="BV47" s="58">
        <f>IF(BK46=$B$98,BJ46,0)</f>
        <v>0</v>
      </c>
      <c r="BW47" s="1"/>
      <c r="BX47" s="1"/>
      <c r="BY47" s="38"/>
      <c r="BZ47" s="1"/>
      <c r="CA47" s="1"/>
      <c r="CB47" s="1"/>
      <c r="CC47" s="1"/>
      <c r="CD47" s="23" t="s">
        <v>91</v>
      </c>
      <c r="CE47" s="107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</row>
    <row r="48" spans="1:104">
      <c r="A48" s="2">
        <v>65</v>
      </c>
      <c r="B48" s="6">
        <f>VLOOKUP(A48,Spiele!$A$1:$L$116,2,FALSE)</f>
        <v>46199.791666666672</v>
      </c>
      <c r="C48" s="6" t="str">
        <f>VLOOKUP(A48,Spiele!$A$1:$L$116,9,FALSE)</f>
        <v>Houston</v>
      </c>
      <c r="D48" s="54" t="str">
        <f>Y43</f>
        <v>Kap Verde</v>
      </c>
      <c r="E48" s="38" t="s">
        <v>23</v>
      </c>
      <c r="F48" s="54" t="str">
        <f>Y44</f>
        <v>Saudiarabien</v>
      </c>
      <c r="G48" s="51"/>
      <c r="H48" s="74"/>
      <c r="I48" s="11" t="s">
        <v>24</v>
      </c>
      <c r="J48" s="74"/>
      <c r="K48" s="7" t="s">
        <v>25</v>
      </c>
      <c r="L48" s="1"/>
      <c r="M48" s="126" t="str">
        <f>IF(N43&gt;0,M43,"")</f>
        <v/>
      </c>
      <c r="N48" s="2" t="s">
        <v>162</v>
      </c>
      <c r="P48" s="2" t="s">
        <v>11</v>
      </c>
      <c r="S48" s="58">
        <f>IF(K45=$B$98,J45,0)</f>
        <v>0</v>
      </c>
      <c r="T48" s="58">
        <f>IF(K47=$B$98,J48,0)</f>
        <v>0</v>
      </c>
      <c r="U48" s="57"/>
      <c r="V48" s="58">
        <f>IF(K44=$B$98,H44,0)</f>
        <v>0</v>
      </c>
      <c r="W48" s="59"/>
      <c r="X48" s="59"/>
      <c r="Y48" s="38"/>
      <c r="Z48" s="59"/>
      <c r="AA48" s="59"/>
      <c r="AB48" s="59"/>
      <c r="AC48" s="59"/>
      <c r="AD48" s="23" t="s">
        <v>92</v>
      </c>
      <c r="AE48" s="103"/>
      <c r="AF48" s="110"/>
      <c r="AG48" s="110"/>
      <c r="AH48" s="110"/>
      <c r="AI48" s="110"/>
      <c r="AJ48" s="110"/>
      <c r="AK48" s="103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03"/>
      <c r="AW48" s="2"/>
      <c r="AX48" s="2"/>
      <c r="AY48" s="2"/>
      <c r="AZ48" s="2"/>
      <c r="BA48" s="2">
        <v>71</v>
      </c>
      <c r="BB48" s="6">
        <f>VLOOKUP(BA48,Spiele!$A$1:$L$116,2,FALSE)</f>
        <v>46200.8125</v>
      </c>
      <c r="BC48" s="6" t="str">
        <f>VLOOKUP(BA48,Spiele!$A$1:$L$116,9,FALSE)</f>
        <v>Miami</v>
      </c>
      <c r="BD48" s="54" t="str">
        <f>BY43</f>
        <v>DR Kongo</v>
      </c>
      <c r="BE48" s="38" t="s">
        <v>23</v>
      </c>
      <c r="BF48" s="54" t="str">
        <f>BY44</f>
        <v>Usbekistan</v>
      </c>
      <c r="BG48" s="51"/>
      <c r="BH48" s="74"/>
      <c r="BI48" s="11"/>
      <c r="BJ48" s="74"/>
      <c r="BK48" s="7" t="s">
        <v>25</v>
      </c>
      <c r="BL48" s="1"/>
      <c r="BM48" s="9" t="str">
        <f>IF(BN43&gt;0,BM43,"")</f>
        <v/>
      </c>
      <c r="BN48" s="2" t="s">
        <v>163</v>
      </c>
      <c r="BP48" s="2" t="s">
        <v>11</v>
      </c>
      <c r="BS48" s="58">
        <f>IF(BK45=$B$98,BJ45,0)</f>
        <v>0</v>
      </c>
      <c r="BT48" s="58">
        <f>IF(BK47=$B$98,BJ48,0)</f>
        <v>0</v>
      </c>
      <c r="BU48" s="57"/>
      <c r="BV48" s="58">
        <f>IF(BK44=$B$98,BH44,0)</f>
        <v>0</v>
      </c>
      <c r="BW48" s="1"/>
      <c r="BX48" s="1"/>
      <c r="BY48" s="38"/>
      <c r="BZ48" s="1"/>
      <c r="CA48" s="1"/>
      <c r="CB48" s="1"/>
      <c r="CC48" s="1"/>
      <c r="CD48" s="23" t="s">
        <v>92</v>
      </c>
      <c r="CE48" s="107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</row>
    <row r="49" spans="1:104">
      <c r="E49" s="53"/>
      <c r="F49" s="53"/>
      <c r="G49" s="53"/>
      <c r="M49" s="126" t="str">
        <f>IF(N44&gt;0,M44,"")</f>
        <v/>
      </c>
      <c r="N49" s="2" t="s">
        <v>164</v>
      </c>
      <c r="S49" s="58">
        <f>IF(K48=$B$98,H47,0)</f>
        <v>0</v>
      </c>
      <c r="T49" s="58">
        <f>IF(K46=$B$98,H46,0)</f>
        <v>0</v>
      </c>
      <c r="U49" s="58">
        <f>IF(K44=$B$98,J44,0)</f>
        <v>0</v>
      </c>
      <c r="V49" s="57"/>
      <c r="AD49" s="53" t="s">
        <v>94</v>
      </c>
      <c r="AE49" s="75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V49" s="112"/>
      <c r="AW49" s="2"/>
      <c r="AX49" s="2"/>
      <c r="AY49" s="2"/>
      <c r="AZ49" s="2"/>
      <c r="BB49" s="2" t="s">
        <v>2</v>
      </c>
      <c r="BE49" s="53"/>
      <c r="BF49" s="53"/>
      <c r="BG49" s="53"/>
      <c r="BM49" s="125" t="str">
        <f>IF(BN44&gt;0,BM44,"")</f>
        <v/>
      </c>
      <c r="BN49" s="2" t="s">
        <v>165</v>
      </c>
      <c r="BS49" s="58">
        <f>IF(BK48=$B$98,BH47,0)</f>
        <v>0</v>
      </c>
      <c r="BT49" s="58">
        <f>IF(BK46=$B$98,BH46,0)</f>
        <v>0</v>
      </c>
      <c r="BU49" s="58">
        <f>IF(BK44=$B$98,BJ44,0)</f>
        <v>0</v>
      </c>
      <c r="BV49" s="57"/>
      <c r="CD49" s="2" t="s">
        <v>94</v>
      </c>
      <c r="CE49" s="8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V49" s="113"/>
    </row>
    <row r="50" spans="1:104">
      <c r="D50" s="53"/>
      <c r="E50" s="55"/>
      <c r="F50" s="56"/>
      <c r="G50" s="56"/>
      <c r="H50" s="53"/>
      <c r="I50" s="53"/>
      <c r="J50" s="53"/>
      <c r="AE50" s="75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V50" s="112"/>
      <c r="AW50" s="2"/>
      <c r="AX50" s="2"/>
      <c r="AY50" s="2"/>
      <c r="AZ50" s="2"/>
      <c r="BD50" s="53"/>
      <c r="BE50" s="55"/>
      <c r="BF50" s="56"/>
      <c r="BG50" s="56"/>
      <c r="BH50" s="53"/>
      <c r="BI50" s="53"/>
      <c r="BJ50" s="53"/>
      <c r="BS50" s="53"/>
      <c r="BT50" s="53"/>
      <c r="BU50" s="53"/>
      <c r="BV50" s="53"/>
      <c r="CE50" s="8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V50" s="113"/>
    </row>
    <row r="51" spans="1:104">
      <c r="A51" s="10"/>
      <c r="B51" s="127" t="s">
        <v>0</v>
      </c>
      <c r="C51" s="128" t="s">
        <v>166</v>
      </c>
      <c r="D51" s="51" t="s">
        <v>2</v>
      </c>
      <c r="E51" s="52"/>
      <c r="F51" s="51"/>
      <c r="G51" s="51"/>
      <c r="H51" s="19"/>
      <c r="I51" s="18"/>
      <c r="J51" s="19"/>
      <c r="K51" s="94"/>
      <c r="L51" s="16"/>
      <c r="M51" s="34" t="s">
        <v>3</v>
      </c>
      <c r="N51" s="16" t="s">
        <v>4</v>
      </c>
      <c r="O51" s="16" t="s">
        <v>5</v>
      </c>
      <c r="P51" s="16" t="s">
        <v>6</v>
      </c>
      <c r="Q51" s="16" t="s">
        <v>7</v>
      </c>
      <c r="R51" s="16"/>
      <c r="W51" s="51"/>
      <c r="X51" s="51" t="s">
        <v>8</v>
      </c>
      <c r="Y51" s="54" t="s">
        <v>9</v>
      </c>
      <c r="Z51" s="51" t="s">
        <v>4</v>
      </c>
      <c r="AA51" s="51" t="s">
        <v>5</v>
      </c>
      <c r="AB51" s="51" t="s">
        <v>6</v>
      </c>
      <c r="AC51" s="51" t="s">
        <v>7</v>
      </c>
      <c r="AD51" s="51"/>
      <c r="AE51" s="18" t="s">
        <v>10</v>
      </c>
      <c r="AF51" s="38" t="s">
        <v>11</v>
      </c>
      <c r="AG51" s="38"/>
      <c r="AH51" s="38"/>
      <c r="AI51" s="38"/>
      <c r="AJ51" s="38" t="s">
        <v>12</v>
      </c>
      <c r="AK51" s="54" t="s">
        <v>13</v>
      </c>
      <c r="AL51" s="38" t="s">
        <v>14</v>
      </c>
      <c r="AM51" s="38"/>
      <c r="AN51" s="38"/>
      <c r="AO51" s="38"/>
      <c r="AP51" s="38" t="s">
        <v>15</v>
      </c>
      <c r="AQ51" s="38" t="s">
        <v>16</v>
      </c>
      <c r="AR51" s="38"/>
      <c r="AS51" s="38"/>
      <c r="AT51" s="38"/>
      <c r="AU51" s="55" t="s">
        <v>17</v>
      </c>
      <c r="AV51" s="54" t="s">
        <v>18</v>
      </c>
      <c r="AW51" s="10"/>
      <c r="AX51" s="10"/>
      <c r="AY51" s="10"/>
      <c r="AZ51" s="10"/>
      <c r="BA51" s="10"/>
      <c r="BB51" s="129" t="s">
        <v>0</v>
      </c>
      <c r="BC51" s="130" t="s">
        <v>167</v>
      </c>
      <c r="BD51" s="51" t="s">
        <v>2</v>
      </c>
      <c r="BE51" s="52"/>
      <c r="BF51" s="51"/>
      <c r="BG51" s="51"/>
      <c r="BH51" s="19"/>
      <c r="BI51" s="18"/>
      <c r="BJ51" s="19"/>
      <c r="BK51" s="94"/>
      <c r="BL51" s="16"/>
      <c r="BM51" s="34" t="s">
        <v>3</v>
      </c>
      <c r="BN51" s="16" t="s">
        <v>4</v>
      </c>
      <c r="BO51" s="16" t="s">
        <v>5</v>
      </c>
      <c r="BP51" s="16" t="s">
        <v>6</v>
      </c>
      <c r="BQ51" s="16" t="s">
        <v>7</v>
      </c>
      <c r="BR51" s="16"/>
      <c r="BS51" s="53"/>
      <c r="BT51" s="53"/>
      <c r="BU51" s="53"/>
      <c r="BV51" s="53"/>
      <c r="BW51" s="16"/>
      <c r="BX51" s="16" t="s">
        <v>8</v>
      </c>
      <c r="BY51" s="54" t="s">
        <v>9</v>
      </c>
      <c r="BZ51" s="16" t="s">
        <v>4</v>
      </c>
      <c r="CA51" s="16" t="s">
        <v>5</v>
      </c>
      <c r="CB51" s="16" t="s">
        <v>6</v>
      </c>
      <c r="CC51" s="16" t="s">
        <v>7</v>
      </c>
      <c r="CD51" s="16"/>
      <c r="CE51" s="94" t="s">
        <v>10</v>
      </c>
      <c r="CF51" s="14" t="s">
        <v>11</v>
      </c>
      <c r="CG51" s="14"/>
      <c r="CH51" s="14"/>
      <c r="CI51" s="14"/>
      <c r="CJ51" s="14" t="s">
        <v>12</v>
      </c>
      <c r="CK51" s="20" t="s">
        <v>13</v>
      </c>
      <c r="CL51" s="14" t="s">
        <v>14</v>
      </c>
      <c r="CM51" s="14"/>
      <c r="CN51" s="14"/>
      <c r="CO51" s="14"/>
      <c r="CP51" s="14" t="s">
        <v>15</v>
      </c>
      <c r="CQ51" s="14" t="s">
        <v>16</v>
      </c>
      <c r="CR51" s="14"/>
      <c r="CS51" s="14"/>
      <c r="CT51" s="14"/>
      <c r="CU51" s="15" t="s">
        <v>17</v>
      </c>
      <c r="CV51" s="20" t="s">
        <v>18</v>
      </c>
      <c r="CW51" s="10"/>
      <c r="CX51" s="10"/>
      <c r="CZ51" s="10"/>
    </row>
    <row r="52" spans="1:104">
      <c r="B52" s="3" t="s">
        <v>21</v>
      </c>
      <c r="C52" s="3" t="s">
        <v>22</v>
      </c>
      <c r="D52" s="53"/>
      <c r="E52" s="53"/>
      <c r="F52" s="53"/>
      <c r="G52" s="53"/>
      <c r="L52" s="1"/>
      <c r="M52" s="9" t="str">
        <f>VLOOKUP(1,$X$52:$AC$55,2,FALSE)</f>
        <v>Frankreich</v>
      </c>
      <c r="N52" s="2">
        <f>VLOOKUP(1,$X$52:$AC$55,3,FALSE)</f>
        <v>0</v>
      </c>
      <c r="O52" s="2">
        <f>VLOOKUP(1,$X$52:$AC$55,4,FALSE)</f>
        <v>0</v>
      </c>
      <c r="P52" s="2">
        <f>VLOOKUP(1,$X$52:$AC$55,5,FALSE)</f>
        <v>0</v>
      </c>
      <c r="Q52" s="2">
        <f>VLOOKUP(1,$X$52:$AC$55,6,FALSE)</f>
        <v>0</v>
      </c>
      <c r="S52" s="57"/>
      <c r="T52" s="58">
        <f>IF(H53="",0,IF(K53=$B$98,IF(H53&gt;J53,3,IF(H53=J53,1,0)),0))</f>
        <v>0</v>
      </c>
      <c r="U52" s="58">
        <f>IF(H55="",0,IF(K55=$B$98,IF(H55&gt;J55,3,IF(H55=J55,1,0)),0))</f>
        <v>0</v>
      </c>
      <c r="V52" s="58">
        <f>IF(J57="",0,IF(K58=$B$98,IF(H57&lt;J57,3,IF(H57=J57,1,0)),0))</f>
        <v>0</v>
      </c>
      <c r="W52" s="59"/>
      <c r="X52" s="59">
        <f>RANK(AD52,$AD$52:$AD$55)</f>
        <v>1</v>
      </c>
      <c r="Y52" s="38" t="s">
        <v>67</v>
      </c>
      <c r="Z52" s="59">
        <f>SUM(S52:V52)</f>
        <v>0</v>
      </c>
      <c r="AA52" s="59">
        <f>SUM(S56:V56)</f>
        <v>0</v>
      </c>
      <c r="AB52" s="59">
        <f>SUM(S56:S59)</f>
        <v>0</v>
      </c>
      <c r="AC52" s="59">
        <f>AA52-AB52</f>
        <v>0</v>
      </c>
      <c r="AD52" s="23">
        <f>IF(P$28="",(((((((AE52*10+Z52)*100+AC52)*100+AA52)*10+AK52)*10+AJ52)*100+AP52)*100+AU52)*10+AV52,(((((((AE52*10+Z52)*10+AK52)*10+AJ52)*100+AP52)*100+AU52)*100+AC52)*100+AA52)*10+AV52)</f>
        <v>4</v>
      </c>
      <c r="AE52" s="103"/>
      <c r="AF52" s="110"/>
      <c r="AG52" s="110">
        <f>IF($Z52=$Z53,$T52-$S53,0)</f>
        <v>0</v>
      </c>
      <c r="AH52" s="110">
        <f>IF($Z52=$Z54,$U52-$S54,0)</f>
        <v>0</v>
      </c>
      <c r="AI52" s="110">
        <f>IF($Z52=$Z55,$V52-$S55,0)</f>
        <v>0</v>
      </c>
      <c r="AJ52" s="110">
        <f>SUM(AF52:AI52)</f>
        <v>0</v>
      </c>
      <c r="AK52" s="103"/>
      <c r="AL52" s="110"/>
      <c r="AM52" s="110">
        <f>IF($Z52=$Z53,$T56-$S57,0)</f>
        <v>0</v>
      </c>
      <c r="AN52" s="110">
        <f>IF($Z52=$Z54,$U56-$S58,0)</f>
        <v>0</v>
      </c>
      <c r="AO52" s="110">
        <f>IF($Z52=$Z55,$V56-$S59,0)</f>
        <v>0</v>
      </c>
      <c r="AP52" s="110">
        <f>SUM(AL52:AO52)</f>
        <v>0</v>
      </c>
      <c r="AQ52" s="110"/>
      <c r="AR52" s="110">
        <f>IF($Z52=$Z53,$T56,0)</f>
        <v>0</v>
      </c>
      <c r="AS52" s="110">
        <f>IF($Z52=$Z54,$U56,0)</f>
        <v>0</v>
      </c>
      <c r="AT52" s="110">
        <f>IF($Z52=$Z55,$V56,0)</f>
        <v>0</v>
      </c>
      <c r="AU52" s="110">
        <f>SUM(AQ52:AT52)</f>
        <v>0</v>
      </c>
      <c r="AV52" s="103">
        <v>4</v>
      </c>
      <c r="AW52" s="2"/>
      <c r="AX52" s="2"/>
      <c r="AY52" s="2"/>
      <c r="AZ52" s="2"/>
      <c r="BB52" s="3" t="s">
        <v>21</v>
      </c>
      <c r="BC52" s="3" t="s">
        <v>22</v>
      </c>
      <c r="BD52" s="53"/>
      <c r="BE52" s="53"/>
      <c r="BF52" s="53"/>
      <c r="BG52" s="53"/>
      <c r="BL52" s="1"/>
      <c r="BM52" s="9" t="str">
        <f>VLOOKUP(1,$BX$52:$CC$55,2,FALSE)</f>
        <v>England</v>
      </c>
      <c r="BN52" s="2">
        <f>VLOOKUP(1,$BX$52:$CC$55,3,FALSE)</f>
        <v>0</v>
      </c>
      <c r="BO52" s="2">
        <f>VLOOKUP(1,$BX$52:$CC$55,4,FALSE)</f>
        <v>0</v>
      </c>
      <c r="BP52" s="2">
        <f>VLOOKUP(1,$BX$52:$CC$55,5,FALSE)</f>
        <v>0</v>
      </c>
      <c r="BQ52" s="2">
        <f>VLOOKUP(1,$BX$52:$CC$55,6,FALSE)</f>
        <v>0</v>
      </c>
      <c r="BS52" s="57"/>
      <c r="BT52" s="58">
        <f>IF(BH53="",0,IF(BK53=$B$98,IF(BH53&gt;BJ53,3,IF(BH53=BJ53,1,0)),0))</f>
        <v>0</v>
      </c>
      <c r="BU52" s="58">
        <f>IF(BH55="",0,IF(BK55=$B$98,IF(BH55&gt;BJ55,3,IF(BH55=BJ55,1,0)),0))</f>
        <v>0</v>
      </c>
      <c r="BV52" s="58">
        <f>IF(BJ57="",0,IF(BK58=$B$98,IF(BH57&lt;BJ57,3,IF(BH57=BJ57,1,0)),0))</f>
        <v>0</v>
      </c>
      <c r="BW52" s="1"/>
      <c r="BX52" s="1">
        <f>RANK(CD52,$CD$52:$CD$55)</f>
        <v>1</v>
      </c>
      <c r="BY52" s="38" t="s">
        <v>68</v>
      </c>
      <c r="BZ52" s="1">
        <f>SUM(BS52:BV52)</f>
        <v>0</v>
      </c>
      <c r="CA52" s="1">
        <f>SUM(BS56:BV56)</f>
        <v>0</v>
      </c>
      <c r="CB52" s="1">
        <f>SUM(BS56:BS59)</f>
        <v>0</v>
      </c>
      <c r="CC52" s="1">
        <f>CA52-CB52</f>
        <v>0</v>
      </c>
      <c r="CD52" s="23">
        <f>IF(BP$28="",(((((((CE52*10+BZ52)*100+CC52)*100+CA52)*10+CK52)*10+CJ52)*100+CP52)*100+CU52)*10+CV52,(((((((CE52*10+BZ52)*10+CK52)*10+CJ52)*100+CP52)*100+CU52)*100+CC52)*100+CA52)*10+CV52)</f>
        <v>4</v>
      </c>
      <c r="CE52" s="107"/>
      <c r="CF52" s="111"/>
      <c r="CG52" s="111">
        <f>IF($BZ52=$BZ53,$BT52-$BS53,0)</f>
        <v>0</v>
      </c>
      <c r="CH52" s="111">
        <f>IF($BZ52=$BZ54,$BU52-$BS54,0)</f>
        <v>0</v>
      </c>
      <c r="CI52" s="111">
        <f>IF($BZ52=$BZ55,$BV52-$BS55,0)</f>
        <v>0</v>
      </c>
      <c r="CJ52" s="111">
        <f>SUM(CF52:CI52)</f>
        <v>0</v>
      </c>
      <c r="CK52" s="107"/>
      <c r="CL52" s="111"/>
      <c r="CM52" s="111">
        <f>IF($BZ52=$BZ53,$BT56-$BS57,0)</f>
        <v>0</v>
      </c>
      <c r="CN52" s="111">
        <f>IF($BZ52=$BZ54,$BU56-$BS58,0)</f>
        <v>0</v>
      </c>
      <c r="CO52" s="111">
        <f>IF($BZ52=$BZ55,$BV56-$BS59,0)</f>
        <v>0</v>
      </c>
      <c r="CP52" s="111">
        <f>SUM(CL52:CO52)</f>
        <v>0</v>
      </c>
      <c r="CQ52" s="111"/>
      <c r="CR52" s="111">
        <f>IF($BZ52=$BZ53,$BT56,0)</f>
        <v>0</v>
      </c>
      <c r="CS52" s="111">
        <f>IF($BZ52=$BZ54,$BU56,0)</f>
        <v>0</v>
      </c>
      <c r="CT52" s="111">
        <f>IF($BZ52=$BZ55,$BV56,0)</f>
        <v>0</v>
      </c>
      <c r="CU52" s="111">
        <f>SUM(CQ52:CT52)</f>
        <v>0</v>
      </c>
      <c r="CV52" s="107">
        <v>4</v>
      </c>
    </row>
    <row r="53" spans="1:104">
      <c r="A53" s="2">
        <v>17</v>
      </c>
      <c r="B53" s="6">
        <f>VLOOKUP(A53,Spiele!$A$1:$L$116,2,FALSE)</f>
        <v>46189.625</v>
      </c>
      <c r="C53" s="6" t="str">
        <f>VLOOKUP(A53,Spiele!$A$1:$L$116,9,FALSE)</f>
        <v>New York</v>
      </c>
      <c r="D53" s="54" t="str">
        <f>Y52</f>
        <v>Frankreich</v>
      </c>
      <c r="E53" s="38" t="s">
        <v>23</v>
      </c>
      <c r="F53" s="54" t="str">
        <f>Y53</f>
        <v>Senegal</v>
      </c>
      <c r="G53" s="51"/>
      <c r="H53" s="74"/>
      <c r="I53" s="11" t="s">
        <v>24</v>
      </c>
      <c r="J53" s="74"/>
      <c r="K53" s="7" t="s">
        <v>25</v>
      </c>
      <c r="L53" s="1"/>
      <c r="M53" s="9" t="str">
        <f>VLOOKUP(2,$X$52:$AC$55,2,FALSE)</f>
        <v>Senegal</v>
      </c>
      <c r="N53" s="2">
        <f>VLOOKUP(2,$X$52:$AC$55,3,FALSE)</f>
        <v>0</v>
      </c>
      <c r="O53" s="2">
        <f>VLOOKUP(2,$X$52:$AC$55,4,FALSE)</f>
        <v>0</v>
      </c>
      <c r="P53" s="2">
        <f>VLOOKUP(2,$X$52:$AC$55,5,FALSE)</f>
        <v>0</v>
      </c>
      <c r="Q53" s="2">
        <f>VLOOKUP(2,$X$52:$AC$55,6,FALSE)</f>
        <v>0</v>
      </c>
      <c r="S53" s="58">
        <f>IF(J53="",0,IF(K53=$B$98,IF(H53&lt;J53,3,IF(H53=J53,1,0)),0))</f>
        <v>0</v>
      </c>
      <c r="T53" s="57"/>
      <c r="U53" s="58">
        <f>IF(H58="",0,IF(K57=$B$98,IF(H58&gt;J58,3,IF(H58=J58,1,0)),0))</f>
        <v>0</v>
      </c>
      <c r="V53" s="58">
        <f>IF(J56="",0,IF(K56=$B$98,IF(J56&gt;H56,3,IF(J56=H56,1,0)),0))</f>
        <v>0</v>
      </c>
      <c r="W53" s="59"/>
      <c r="X53" s="59">
        <f>RANK(AD53,$AD$52:$AD$55)</f>
        <v>2</v>
      </c>
      <c r="Y53" s="38" t="s">
        <v>168</v>
      </c>
      <c r="Z53" s="59">
        <f>SUM(S53:V53)</f>
        <v>0</v>
      </c>
      <c r="AA53" s="59">
        <f>SUM(S57:V57)</f>
        <v>0</v>
      </c>
      <c r="AB53" s="59">
        <f>SUM(T56:T59)</f>
        <v>0</v>
      </c>
      <c r="AC53" s="59">
        <f>AA53-AB53</f>
        <v>0</v>
      </c>
      <c r="AD53" s="23">
        <f>IF(P$28="",(((((((AE53*10+Z53)*100+AC53)*100+AA53)*10+AK53)*10+AJ53)*100+AP53)*100+AU53)*10+AV53,(((((((AE53*10+Z53)*10+AK53)*10+AJ53)*100+AP53)*100+AU53)*100+AC53)*100+AA53)*10+AV53)</f>
        <v>3</v>
      </c>
      <c r="AE53" s="103"/>
      <c r="AF53" s="110">
        <f>IF($Z53=$Z52,$S53-$T52,0)</f>
        <v>0</v>
      </c>
      <c r="AG53" s="110"/>
      <c r="AH53" s="110">
        <f>IF($Z53=$Z54,$U53-$T54,0)</f>
        <v>0</v>
      </c>
      <c r="AI53" s="110">
        <f>IF($Z53=$Z55,$V53-$T55,0)</f>
        <v>0</v>
      </c>
      <c r="AJ53" s="110">
        <f>SUM(AF53:AI53)</f>
        <v>0</v>
      </c>
      <c r="AK53" s="103"/>
      <c r="AL53" s="110">
        <f>IF($Z53=$Z52,$S57-$T56,0)</f>
        <v>0</v>
      </c>
      <c r="AM53" s="110"/>
      <c r="AN53" s="110">
        <f>IF($Z53=$Z54,$U57-$T58,0)</f>
        <v>0</v>
      </c>
      <c r="AO53" s="110">
        <f>IF($Z53=$Z55,$V57-$T59,0)</f>
        <v>0</v>
      </c>
      <c r="AP53" s="110">
        <f>SUM(AL53:AO53)</f>
        <v>0</v>
      </c>
      <c r="AQ53" s="110">
        <f>IF($Z53=$Z52,$S57,0)</f>
        <v>0</v>
      </c>
      <c r="AR53" s="110"/>
      <c r="AS53" s="110">
        <f>IF($Z53=$Z54,$U57,0)</f>
        <v>0</v>
      </c>
      <c r="AT53" s="110">
        <f>IF($Z53=$Z55,$V57,0)</f>
        <v>0</v>
      </c>
      <c r="AU53" s="110">
        <f>SUM(AQ53:AT53)</f>
        <v>0</v>
      </c>
      <c r="AV53" s="103">
        <v>3</v>
      </c>
      <c r="AW53" s="2"/>
      <c r="AX53" s="2"/>
      <c r="AY53" s="2"/>
      <c r="AZ53" s="2"/>
      <c r="BA53" s="2">
        <v>22</v>
      </c>
      <c r="BB53" s="6">
        <f>VLOOKUP(BA53,Spiele!$A$1:$L$116,2,FALSE)</f>
        <v>46190.625</v>
      </c>
      <c r="BC53" s="6" t="str">
        <f>VLOOKUP(BA53,Spiele!$A$1:$L$116,9,FALSE)</f>
        <v>Dallas</v>
      </c>
      <c r="BD53" s="54" t="str">
        <f>BY52</f>
        <v>England</v>
      </c>
      <c r="BE53" s="38" t="s">
        <v>23</v>
      </c>
      <c r="BF53" s="54" t="str">
        <f>BY53</f>
        <v>Kroatien</v>
      </c>
      <c r="BG53" s="51"/>
      <c r="BH53" s="74"/>
      <c r="BI53" s="11" t="s">
        <v>24</v>
      </c>
      <c r="BJ53" s="74"/>
      <c r="BK53" s="7" t="s">
        <v>25</v>
      </c>
      <c r="BL53" s="1"/>
      <c r="BM53" s="9" t="str">
        <f>VLOOKUP(2,$BX$52:$CC$55,2,FALSE)</f>
        <v>Kroatien</v>
      </c>
      <c r="BN53" s="2">
        <f>VLOOKUP(2,$BX$52:$CC$55,3,FALSE)</f>
        <v>0</v>
      </c>
      <c r="BO53" s="2">
        <f>VLOOKUP(2,$BX$52:$CC$55,4,FALSE)</f>
        <v>0</v>
      </c>
      <c r="BP53" s="2">
        <f>VLOOKUP(2,$BX$52:$CC$55,5,FALSE)</f>
        <v>0</v>
      </c>
      <c r="BQ53" s="2">
        <f>VLOOKUP(2,$BX$52:$CC$55,6,FALSE)</f>
        <v>0</v>
      </c>
      <c r="BS53" s="58">
        <f>IF(BJ53="",0,IF(BK53=$B$98,IF(BH53&lt;BJ53,3,IF(BH53=BJ53,1,0)),0))</f>
        <v>0</v>
      </c>
      <c r="BT53" s="58"/>
      <c r="BU53" s="57">
        <f>IF(BH58="",0,IF(BK57=$B$98,IF(BH58&gt;BJ58,3,IF(BH58=BJ58,1,0)),0))</f>
        <v>0</v>
      </c>
      <c r="BV53" s="58">
        <f>IF(BJ56="",0,IF(BK56=$B$98,IF(BJ56&gt;BH56,3,IF(BJ56=BH56,1,0)),0))</f>
        <v>0</v>
      </c>
      <c r="BW53" s="1"/>
      <c r="BX53" s="1">
        <f>RANK(CD53,$CD$52:$CD$55)</f>
        <v>2</v>
      </c>
      <c r="BY53" s="38" t="s">
        <v>116</v>
      </c>
      <c r="BZ53" s="1">
        <f>SUM(BS53:BV53)</f>
        <v>0</v>
      </c>
      <c r="CA53" s="1">
        <f>SUM(BS57:BV57)</f>
        <v>0</v>
      </c>
      <c r="CB53" s="1">
        <f>SUM(BT56:BT59)</f>
        <v>0</v>
      </c>
      <c r="CC53" s="1">
        <f>CA53-CB53</f>
        <v>0</v>
      </c>
      <c r="CD53" s="23">
        <f>IF(BP$28="",(((((((CE53*10+BZ53)*100+CC53)*100+CA53)*10+CK53)*10+CJ53)*100+CP53)*100+CU53)*10+CV53,(((((((CE53*10+BZ53)*10+CK53)*10+CJ53)*100+CP53)*100+CU53)*100+CC53)*100+CA53)*10+CV53)</f>
        <v>3</v>
      </c>
      <c r="CE53" s="107"/>
      <c r="CF53" s="111">
        <f>IF($BZ53=$BZ52,$BS53-$BT52,0)</f>
        <v>0</v>
      </c>
      <c r="CG53" s="111"/>
      <c r="CH53" s="111">
        <f>IF($BZ53=$BZ54,$BU53-$BT54,0)</f>
        <v>0</v>
      </c>
      <c r="CI53" s="111">
        <f>IF($BZ53=$BZ55,$BV53-$BT55,0)</f>
        <v>0</v>
      </c>
      <c r="CJ53" s="111">
        <f>SUM(CF53:CI53)</f>
        <v>0</v>
      </c>
      <c r="CK53" s="107"/>
      <c r="CL53" s="111">
        <f>IF($BZ53=$BZ52,$BS57-$BT56,0)</f>
        <v>0</v>
      </c>
      <c r="CM53" s="111"/>
      <c r="CN53" s="111">
        <f>IF($BZ53=$BZ54,$BU57-$BT58,0)</f>
        <v>0</v>
      </c>
      <c r="CO53" s="111">
        <f>IF($BZ53=$BZ55,$BV57-$BT59,0)</f>
        <v>0</v>
      </c>
      <c r="CP53" s="111">
        <f>SUM(CL53:CO53)</f>
        <v>0</v>
      </c>
      <c r="CQ53" s="111">
        <f>IF($BZ53=$BZ52,$BS57,0)</f>
        <v>0</v>
      </c>
      <c r="CR53" s="111"/>
      <c r="CS53" s="111">
        <f>IF($BZ53=$BZ54,$BU57,0)</f>
        <v>0</v>
      </c>
      <c r="CT53" s="111">
        <f>IF($BZ53=$BZ55,$BV57,0)</f>
        <v>0</v>
      </c>
      <c r="CU53" s="111">
        <f>SUM(CQ53:CT53)</f>
        <v>0</v>
      </c>
      <c r="CV53" s="107">
        <v>3</v>
      </c>
    </row>
    <row r="54" spans="1:104">
      <c r="A54" s="2">
        <v>18</v>
      </c>
      <c r="B54" s="6">
        <f>VLOOKUP(A54,Spiele!$A$1:$L$116,2,FALSE)</f>
        <v>46189.75</v>
      </c>
      <c r="C54" s="6" t="str">
        <f>VLOOKUP(A54,Spiele!$A$1:$L$116,9,FALSE)</f>
        <v>Boston</v>
      </c>
      <c r="D54" s="54" t="str">
        <f>Y54</f>
        <v>Irak</v>
      </c>
      <c r="E54" s="38" t="s">
        <v>23</v>
      </c>
      <c r="F54" s="54" t="str">
        <f>Y55</f>
        <v>Norwegen</v>
      </c>
      <c r="G54" s="51"/>
      <c r="H54" s="74"/>
      <c r="I54" s="11" t="s">
        <v>24</v>
      </c>
      <c r="J54" s="74"/>
      <c r="K54" s="7" t="s">
        <v>25</v>
      </c>
      <c r="L54" s="1"/>
      <c r="M54" s="9" t="str">
        <f>VLOOKUP(3,$X$52:$AC$55,2,FALSE)</f>
        <v>Irak</v>
      </c>
      <c r="N54" s="2">
        <f>VLOOKUP(3,$X$52:$AC$55,3,FALSE)</f>
        <v>0</v>
      </c>
      <c r="O54" s="2">
        <f>VLOOKUP(3,$X$52:$AC$55,4,FALSE)</f>
        <v>0</v>
      </c>
      <c r="P54" s="2">
        <f>VLOOKUP(3,$X$52:$AC$55,5,FALSE)</f>
        <v>0</v>
      </c>
      <c r="Q54" s="2">
        <f>VLOOKUP(3,$X$52:$AC$55,6,FALSE)</f>
        <v>0</v>
      </c>
      <c r="S54" s="58">
        <f>IF(J55="",0,IF(K55=$B$98,IF(H55&lt;J55,3,IF(H55=J55,1,0)),0))</f>
        <v>0</v>
      </c>
      <c r="T54" s="58">
        <f>IF(J58="",0,IF(K57=$B$98,IF(H58&lt;J58,3,IF(H58=J58,1,0)),0))</f>
        <v>0</v>
      </c>
      <c r="U54" s="57"/>
      <c r="V54" s="58">
        <f>IF(H54="",0,IF(K54=$B$98,IF(H54&gt;J54,3,IF(H54=J54,1,0)),0))</f>
        <v>0</v>
      </c>
      <c r="W54" s="59"/>
      <c r="X54" s="59">
        <f>RANK(AD54,$AD$52:$AD$55)</f>
        <v>3</v>
      </c>
      <c r="Y54" s="38" t="s">
        <v>169</v>
      </c>
      <c r="Z54" s="59">
        <f>SUM(S54:V54)</f>
        <v>0</v>
      </c>
      <c r="AA54" s="59">
        <f>SUM(S58:V58)</f>
        <v>0</v>
      </c>
      <c r="AB54" s="59">
        <f>SUM(U56:U59)</f>
        <v>0</v>
      </c>
      <c r="AC54" s="59">
        <f>AA54-AB54</f>
        <v>0</v>
      </c>
      <c r="AD54" s="23">
        <f>IF(P$28="",(((((((AE54*10+Z54)*100+AC54)*100+AA54)*10+AK54)*10+AJ54)*100+AP54)*100+AU54)*10+AV54,(((((((AE54*10+Z54)*10+AK54)*10+AJ54)*100+AP54)*100+AU54)*100+AC54)*100+AA54)*10+AV54)</f>
        <v>2</v>
      </c>
      <c r="AE54" s="103"/>
      <c r="AF54" s="110">
        <f>IF($Z54=$Z52,$S54-$U52,0)</f>
        <v>0</v>
      </c>
      <c r="AG54" s="110">
        <f>IF($Z54=$Z53,$T54-$U53,0)</f>
        <v>0</v>
      </c>
      <c r="AH54" s="110"/>
      <c r="AI54" s="110">
        <f>IF($Z54=$Z55,$V54-$U55,0)</f>
        <v>0</v>
      </c>
      <c r="AJ54" s="110">
        <f>SUM(AF54:AI54)</f>
        <v>0</v>
      </c>
      <c r="AK54" s="103"/>
      <c r="AL54" s="110">
        <f>IF($Z54=$Z52,$S58-$U56,0)</f>
        <v>0</v>
      </c>
      <c r="AM54" s="110">
        <f>IF($Z54=$Z53,$T58-$U57,0)</f>
        <v>0</v>
      </c>
      <c r="AN54" s="110"/>
      <c r="AO54" s="110">
        <f>IF($Z54=$Z55,$V58-$U59,0)</f>
        <v>0</v>
      </c>
      <c r="AP54" s="110">
        <f>SUM(AL54:AO54)</f>
        <v>0</v>
      </c>
      <c r="AQ54" s="110">
        <f>IF($Z54=$Z52,$S58,0)</f>
        <v>0</v>
      </c>
      <c r="AR54" s="110">
        <f>IF($Z54=$Z53,$T58,0)</f>
        <v>0</v>
      </c>
      <c r="AS54" s="110"/>
      <c r="AT54" s="110">
        <f>IF($Z54=$Z55,$V58,0)</f>
        <v>0</v>
      </c>
      <c r="AU54" s="110">
        <f>SUM(AQ54:AT54)</f>
        <v>0</v>
      </c>
      <c r="AV54" s="103">
        <v>2</v>
      </c>
      <c r="AW54" s="2"/>
      <c r="AX54" s="2"/>
      <c r="AY54" s="2"/>
      <c r="AZ54" s="2"/>
      <c r="BA54" s="2">
        <v>21</v>
      </c>
      <c r="BB54" s="6">
        <f>VLOOKUP(BA54,Spiele!$A$1:$L$116,2,FALSE)</f>
        <v>46190.791666666664</v>
      </c>
      <c r="BC54" s="6" t="str">
        <f>VLOOKUP(BA54,Spiele!$A$1:$L$116,9,FALSE)</f>
        <v>Toronto</v>
      </c>
      <c r="BD54" s="54" t="str">
        <f>BY54</f>
        <v>Ghana</v>
      </c>
      <c r="BE54" s="38" t="s">
        <v>23</v>
      </c>
      <c r="BF54" s="54" t="str">
        <f>BY55</f>
        <v>Panama</v>
      </c>
      <c r="BG54" s="51"/>
      <c r="BH54" s="74"/>
      <c r="BI54" s="11" t="s">
        <v>24</v>
      </c>
      <c r="BJ54" s="74"/>
      <c r="BK54" s="7" t="s">
        <v>25</v>
      </c>
      <c r="BL54" s="1"/>
      <c r="BM54" s="9" t="str">
        <f>VLOOKUP(3,$BX$52:$CC$55,2,FALSE)</f>
        <v>Ghana</v>
      </c>
      <c r="BN54" s="2">
        <f>VLOOKUP(3,$BX$52:$CC$55,3,FALSE)</f>
        <v>0</v>
      </c>
      <c r="BO54" s="2">
        <f>VLOOKUP(3,$BX$52:$CC$55,4,FALSE)</f>
        <v>0</v>
      </c>
      <c r="BP54" s="2">
        <f>VLOOKUP(3,$BX$52:$CC$55,5,FALSE)</f>
        <v>0</v>
      </c>
      <c r="BQ54" s="2">
        <f>VLOOKUP(3,$BX$52:$CC$55,6,FALSE)</f>
        <v>0</v>
      </c>
      <c r="BS54" s="58">
        <f>IF(BJ55="",0,IF(BK55=$B$98,IF(BH55&lt;BJ55,3,IF(BH55=BJ55,1,0)),0))</f>
        <v>0</v>
      </c>
      <c r="BT54" s="58">
        <f>IF(BJ58="",0,IF(BK57=$B$98,IF(BH58&lt;BJ58,3,IF(BH58=BJ58,1,0)),0))</f>
        <v>0</v>
      </c>
      <c r="BU54" s="57"/>
      <c r="BV54" s="58">
        <f>IF(BH54="",0,IF(BK54=$B$98,IF(BH54&gt;BJ54,3,IF(BH54=BJ54,1,0)),0))</f>
        <v>0</v>
      </c>
      <c r="BW54" s="1"/>
      <c r="BX54" s="1">
        <f>RANK(CD54,$CD$52:$CD$55)</f>
        <v>3</v>
      </c>
      <c r="BY54" s="38" t="s">
        <v>170</v>
      </c>
      <c r="BZ54" s="1">
        <f>SUM(BS54:BV54)</f>
        <v>0</v>
      </c>
      <c r="CA54" s="1">
        <f>SUM(BS58:BV58)</f>
        <v>0</v>
      </c>
      <c r="CB54" s="1">
        <f>SUM(BU56:BU59)</f>
        <v>0</v>
      </c>
      <c r="CC54" s="1">
        <f>CA54-CB54</f>
        <v>0</v>
      </c>
      <c r="CD54" s="23">
        <f>IF(BP$28="",(((((((CE54*10+BZ54)*100+CC54)*100+CA54)*10+CK54)*10+CJ54)*100+CP54)*100+CU54)*10+CV54,(((((((CE54*10+BZ54)*10+CK54)*10+CJ54)*100+CP54)*100+CU54)*100+CC54)*100+CA54)*10+CV54)</f>
        <v>2</v>
      </c>
      <c r="CE54" s="107"/>
      <c r="CF54" s="111">
        <f>IF($BZ54=$BZ52,$BS54-$BU52,0)</f>
        <v>0</v>
      </c>
      <c r="CG54" s="111">
        <f>IF($BZ54=$BZ53,$BT54-$BU53,0)</f>
        <v>0</v>
      </c>
      <c r="CH54" s="111"/>
      <c r="CI54" s="111">
        <f>IF($BZ54=$BZ55,$BV54-$BU55,0)</f>
        <v>0</v>
      </c>
      <c r="CJ54" s="111">
        <f>SUM(CF54:CI54)</f>
        <v>0</v>
      </c>
      <c r="CK54" s="107"/>
      <c r="CL54" s="111">
        <f>IF($BZ54=$BZ52,$BS58-$BU56,0)</f>
        <v>0</v>
      </c>
      <c r="CM54" s="111">
        <f>IF($BZ54=$BZ53,$BT58-$BU57,0)</f>
        <v>0</v>
      </c>
      <c r="CN54" s="111"/>
      <c r="CO54" s="111">
        <f>IF($BZ54=$BZ55,$BV58-$BU59,0)</f>
        <v>0</v>
      </c>
      <c r="CP54" s="111">
        <f>SUM(CL54:CO54)</f>
        <v>0</v>
      </c>
      <c r="CQ54" s="111">
        <f>IF($BZ54=$BZ52,$BS58,0)</f>
        <v>0</v>
      </c>
      <c r="CR54" s="111">
        <f>IF($BZ54=$BZ53,$BT58,0)</f>
        <v>0</v>
      </c>
      <c r="CS54" s="111"/>
      <c r="CT54" s="111">
        <f>IF($BZ54=$BZ55,$BV58,0)</f>
        <v>0</v>
      </c>
      <c r="CU54" s="111">
        <f>SUM(CQ54:CT54)</f>
        <v>0</v>
      </c>
      <c r="CV54" s="107">
        <v>2</v>
      </c>
    </row>
    <row r="55" spans="1:104">
      <c r="A55" s="2">
        <v>42</v>
      </c>
      <c r="B55" s="6">
        <f>VLOOKUP(A55,Spiele!$A$1:$L$116,2,FALSE)</f>
        <v>46195.708333333336</v>
      </c>
      <c r="C55" s="6" t="str">
        <f>VLOOKUP(A55,Spiele!$A$1:$L$116,9,FALSE)</f>
        <v>Philadelphia</v>
      </c>
      <c r="D55" s="54" t="str">
        <f>Y52</f>
        <v>Frankreich</v>
      </c>
      <c r="E55" s="38" t="s">
        <v>23</v>
      </c>
      <c r="F55" s="54" t="str">
        <f>Y54</f>
        <v>Irak</v>
      </c>
      <c r="G55" s="51"/>
      <c r="H55" s="74"/>
      <c r="I55" s="11" t="s">
        <v>24</v>
      </c>
      <c r="J55" s="74"/>
      <c r="K55" s="7" t="s">
        <v>25</v>
      </c>
      <c r="L55" s="1"/>
      <c r="M55" s="9" t="str">
        <f>VLOOKUP(4,$X$52:$AC$55,2,FALSE)</f>
        <v>Norwegen</v>
      </c>
      <c r="N55" s="2">
        <f>VLOOKUP(4,$X$52:$AC$55,3,FALSE)</f>
        <v>0</v>
      </c>
      <c r="O55" s="2">
        <f>VLOOKUP(4,$X$52:$AC$55,4,FALSE)</f>
        <v>0</v>
      </c>
      <c r="P55" s="2">
        <f>VLOOKUP(4,$X$52:$AC$55,5,FALSE)</f>
        <v>0</v>
      </c>
      <c r="Q55" s="2">
        <f>VLOOKUP(4,$X$52:$AC$55,6,FALSE)</f>
        <v>0</v>
      </c>
      <c r="S55" s="58">
        <f>IF(H57="",0,IF(K58=$B$98,IF(H57&gt;J57,3,IF(H57=J57,1,0)),0))</f>
        <v>0</v>
      </c>
      <c r="T55" s="58">
        <f>IF(H56="",0,IF(K56=$B$98,IF(J56&lt;H56,3,IF(J56=H56,1,0)),0))</f>
        <v>0</v>
      </c>
      <c r="U55" s="58">
        <f>IF(J54="",0,IF(K54=$B$98,IF(H54&lt;J54,3,IF(H54=J54,1,0)),0))</f>
        <v>0</v>
      </c>
      <c r="V55" s="57"/>
      <c r="W55" s="59"/>
      <c r="X55" s="59">
        <f>RANK(AD55,$AD$52:$AD$55)</f>
        <v>4</v>
      </c>
      <c r="Y55" s="38" t="s">
        <v>171</v>
      </c>
      <c r="Z55" s="59">
        <f>SUM(S55:V55)</f>
        <v>0</v>
      </c>
      <c r="AA55" s="59">
        <f>SUM(S59:V59)</f>
        <v>0</v>
      </c>
      <c r="AB55" s="59">
        <f>SUM(V56:V59)</f>
        <v>0</v>
      </c>
      <c r="AC55" s="59">
        <f>AA55-AB55</f>
        <v>0</v>
      </c>
      <c r="AD55" s="23">
        <f>IF(P$28="",(((((((AE55*10+Z55)*100+AC55)*100+AA55)*10+AK55)*10+AJ55)*100+AP55)*100+AU55)*10+AV55,(((((((AE55*10+Z55)*10+AK55)*10+AJ55)*100+AP55)*100+AU55)*100+AC55)*100+AA55)*10+AV55)</f>
        <v>1</v>
      </c>
      <c r="AE55" s="103"/>
      <c r="AF55" s="110">
        <f>IF($Z55=$Z52,$S55-$V52,0)</f>
        <v>0</v>
      </c>
      <c r="AG55" s="110">
        <f>IF($Z55=$Z53,$T55-$V53,0)</f>
        <v>0</v>
      </c>
      <c r="AH55" s="110">
        <f>IF($Z55=$Z54,$U55-$V54,0)</f>
        <v>0</v>
      </c>
      <c r="AI55" s="110"/>
      <c r="AJ55" s="110">
        <f>SUM(AF55:AI55)</f>
        <v>0</v>
      </c>
      <c r="AK55" s="103"/>
      <c r="AL55" s="110">
        <f>IF($Z55=$Z52,$S59-$V56,0)</f>
        <v>0</v>
      </c>
      <c r="AM55" s="110">
        <f>IF($Z55=$Z53,$T59-$V57,0)</f>
        <v>0</v>
      </c>
      <c r="AN55" s="110">
        <f>IF($Z55=$Z54,$U59-$V58,0)</f>
        <v>0</v>
      </c>
      <c r="AO55" s="110"/>
      <c r="AP55" s="110">
        <f>SUM(AL55:AO55)</f>
        <v>0</v>
      </c>
      <c r="AQ55" s="110">
        <f>IF($Z55=$Z52,$S59,0)</f>
        <v>0</v>
      </c>
      <c r="AR55" s="110">
        <f>IF($Z55=$Z53,$T59,0)</f>
        <v>0</v>
      </c>
      <c r="AS55" s="110">
        <f>IF($Z55=$Z54,$U59,0)</f>
        <v>0</v>
      </c>
      <c r="AT55" s="110"/>
      <c r="AU55" s="110">
        <f>SUM(AQ55:AT55)</f>
        <v>0</v>
      </c>
      <c r="AV55" s="103">
        <v>1</v>
      </c>
      <c r="AW55" s="2"/>
      <c r="AX55" s="2"/>
      <c r="AY55" s="2"/>
      <c r="AZ55" s="2"/>
      <c r="BA55" s="2">
        <v>45</v>
      </c>
      <c r="BB55" s="6">
        <f>VLOOKUP(BA55,Spiele!$A$1:$L$116,2,FALSE)</f>
        <v>46196.666666666664</v>
      </c>
      <c r="BC55" s="6" t="str">
        <f>VLOOKUP(BA55,Spiele!$A$1:$L$116,9,FALSE)</f>
        <v>Boston</v>
      </c>
      <c r="BD55" s="54" t="str">
        <f>BY52</f>
        <v>England</v>
      </c>
      <c r="BE55" s="38" t="s">
        <v>23</v>
      </c>
      <c r="BF55" s="54" t="str">
        <f>BY54</f>
        <v>Ghana</v>
      </c>
      <c r="BG55" s="51"/>
      <c r="BH55" s="74"/>
      <c r="BI55" s="11" t="s">
        <v>24</v>
      </c>
      <c r="BJ55" s="74"/>
      <c r="BK55" s="7" t="s">
        <v>25</v>
      </c>
      <c r="BL55" s="1"/>
      <c r="BM55" s="9" t="str">
        <f>VLOOKUP(4,$BX$52:$CC$55,2,FALSE)</f>
        <v>Panama</v>
      </c>
      <c r="BN55" s="2">
        <f>VLOOKUP(4,$BX$52:$CC$55,3,FALSE)</f>
        <v>0</v>
      </c>
      <c r="BO55" s="2">
        <f>VLOOKUP(4,$BX$52:$CC$55,4,FALSE)</f>
        <v>0</v>
      </c>
      <c r="BP55" s="2">
        <f>VLOOKUP(4,$BX$52:$CC$55,5,FALSE)</f>
        <v>0</v>
      </c>
      <c r="BQ55" s="2">
        <f>VLOOKUP(4,$BX$52:$CC$55,6,FALSE)</f>
        <v>0</v>
      </c>
      <c r="BS55" s="58">
        <f>IF(BH57="",0,IF(BK58=$B$98,IF(BH57&gt;BJ57,3,IF(BH57=BJ57,1,0)),0))</f>
        <v>0</v>
      </c>
      <c r="BT55" s="58">
        <f>IF(BH56="",0,IF(BK56=$B$98,IF(BJ56&lt;BH56,3,IF(BJ56=BH56,1,0)),0))</f>
        <v>0</v>
      </c>
      <c r="BU55" s="57">
        <f>IF(BJ54="",0,IF(BK54=$B$98,IF(BH54&lt;BJ54,3,IF(BH54=BJ54,1,0)),0))</f>
        <v>0</v>
      </c>
      <c r="BV55" s="58"/>
      <c r="BW55" s="1"/>
      <c r="BX55" s="1">
        <f>RANK(CD55,$CD$52:$CD$55)</f>
        <v>4</v>
      </c>
      <c r="BY55" s="38" t="s">
        <v>172</v>
      </c>
      <c r="BZ55" s="1">
        <f>SUM(BS55:BV55)</f>
        <v>0</v>
      </c>
      <c r="CA55" s="1">
        <f>SUM(BS59:BV59)</f>
        <v>0</v>
      </c>
      <c r="CB55" s="1">
        <f>SUM(BV56:BV59)</f>
        <v>0</v>
      </c>
      <c r="CC55" s="1">
        <f>CA55-CB55</f>
        <v>0</v>
      </c>
      <c r="CD55" s="23">
        <f>IF(BP$28="",(((((((CE55*10+BZ55)*100+CC55)*100+CA55)*10+CK55)*10+CJ55)*100+CP55)*100+CU55)*10+CV55,(((((((CE55*10+BZ55)*10+CK55)*10+CJ55)*100+CP55)*100+CU55)*100+CC55)*100+CA55)*10+CV55)</f>
        <v>1</v>
      </c>
      <c r="CE55" s="107"/>
      <c r="CF55" s="111">
        <f>IF($BZ55=$BZ52,$BS55-$BV52,0)</f>
        <v>0</v>
      </c>
      <c r="CG55" s="111">
        <f>IF($BZ55=$BZ53,$BT55-$BV53,0)</f>
        <v>0</v>
      </c>
      <c r="CH55" s="111">
        <f>IF($BZ55=$BZ54,$BU55-$BV54,0)</f>
        <v>0</v>
      </c>
      <c r="CI55" s="111"/>
      <c r="CJ55" s="111">
        <f>SUM(CF55:CI55)</f>
        <v>0</v>
      </c>
      <c r="CK55" s="107"/>
      <c r="CL55" s="111">
        <f>IF($BZ55=$BZ52,$BS59-$BV56,0)</f>
        <v>0</v>
      </c>
      <c r="CM55" s="111">
        <f>IF($BZ55=$BZ53,$BT59-$BV57,0)</f>
        <v>0</v>
      </c>
      <c r="CN55" s="111">
        <f>IF($BZ55=$BZ54,$BU59-$BV58,0)</f>
        <v>0</v>
      </c>
      <c r="CO55" s="111"/>
      <c r="CP55" s="111">
        <f>SUM(CL55:CO55)</f>
        <v>0</v>
      </c>
      <c r="CQ55" s="111">
        <f>IF($BZ55=$BZ52,$BS59,0)</f>
        <v>0</v>
      </c>
      <c r="CR55" s="111">
        <f>IF($BZ55=$BZ53,$BT59,0)</f>
        <v>0</v>
      </c>
      <c r="CS55" s="111">
        <f>IF($BZ55=$BZ54,$BU59,0)</f>
        <v>0</v>
      </c>
      <c r="CT55" s="111"/>
      <c r="CU55" s="111">
        <f>SUM(CQ55:CT55)</f>
        <v>0</v>
      </c>
      <c r="CV55" s="107">
        <v>1</v>
      </c>
    </row>
    <row r="56" spans="1:104">
      <c r="A56" s="2">
        <v>41</v>
      </c>
      <c r="B56" s="6">
        <f>VLOOKUP(A56,Spiele!$A$1:$L$116,2,FALSE)</f>
        <v>46195.833333333336</v>
      </c>
      <c r="C56" s="6" t="str">
        <f>VLOOKUP(A56,Spiele!$A$1:$L$116,9,FALSE)</f>
        <v>New York</v>
      </c>
      <c r="D56" s="54" t="str">
        <f>Y55</f>
        <v>Norwegen</v>
      </c>
      <c r="E56" s="38" t="s">
        <v>23</v>
      </c>
      <c r="F56" s="54" t="str">
        <f>Y53</f>
        <v>Senegal</v>
      </c>
      <c r="G56" s="51"/>
      <c r="H56" s="74"/>
      <c r="I56" s="11" t="s">
        <v>24</v>
      </c>
      <c r="J56" s="74"/>
      <c r="K56" s="7" t="s">
        <v>25</v>
      </c>
      <c r="L56" s="1"/>
      <c r="N56" s="1"/>
      <c r="O56" s="1"/>
      <c r="P56" s="1"/>
      <c r="S56" s="57"/>
      <c r="T56" s="58">
        <f>IF(K53=$B$98,H53,0)</f>
        <v>0</v>
      </c>
      <c r="U56" s="58">
        <f>IF(K55=$B$98,H55,0)</f>
        <v>0</v>
      </c>
      <c r="V56" s="58">
        <f>IF(K58=$B$98,J57,0)</f>
        <v>0</v>
      </c>
      <c r="W56" s="59"/>
      <c r="X56" s="59"/>
      <c r="Y56" s="59"/>
      <c r="Z56" s="59"/>
      <c r="AA56" s="59"/>
      <c r="AB56" s="59"/>
      <c r="AC56" s="59"/>
      <c r="AD56" s="62"/>
      <c r="AE56" s="104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V56" s="110"/>
      <c r="AW56" s="2"/>
      <c r="AX56" s="2"/>
      <c r="AY56" s="2"/>
      <c r="AZ56" s="2"/>
      <c r="BA56" s="2">
        <v>46</v>
      </c>
      <c r="BB56" s="6">
        <f>VLOOKUP(BA56,Spiele!$A$1:$L$116,2,FALSE)</f>
        <v>46196.791666666664</v>
      </c>
      <c r="BC56" s="6" t="str">
        <f>VLOOKUP(BA56,Spiele!$A$1:$L$116,9,FALSE)</f>
        <v>Toronto</v>
      </c>
      <c r="BD56" s="54" t="str">
        <f>BY55</f>
        <v>Panama</v>
      </c>
      <c r="BE56" s="38" t="s">
        <v>23</v>
      </c>
      <c r="BF56" s="54" t="str">
        <f>BY53</f>
        <v>Kroatien</v>
      </c>
      <c r="BG56" s="51"/>
      <c r="BH56" s="74"/>
      <c r="BI56" s="11" t="s">
        <v>24</v>
      </c>
      <c r="BJ56" s="74"/>
      <c r="BK56" s="7" t="s">
        <v>25</v>
      </c>
      <c r="BL56" s="1"/>
      <c r="BN56" s="1"/>
      <c r="BO56" s="1"/>
      <c r="BP56" s="1"/>
      <c r="BS56" s="58"/>
      <c r="BT56" s="58">
        <f>IF(BK53=$B$98,BH53,0)</f>
        <v>0</v>
      </c>
      <c r="BU56" s="57">
        <f>IF(BK55=$B$98,BH55,0)</f>
        <v>0</v>
      </c>
      <c r="BV56" s="58">
        <f>IF(BK58=$B$98,BJ57,0)</f>
        <v>0</v>
      </c>
      <c r="BW56" s="1"/>
      <c r="BX56" s="1"/>
      <c r="BY56" s="59"/>
      <c r="BZ56" s="1"/>
      <c r="CA56" s="1"/>
      <c r="CB56" s="1"/>
      <c r="CC56" s="1"/>
      <c r="CD56" s="5"/>
      <c r="CE56" s="7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V56" s="111"/>
    </row>
    <row r="57" spans="1:104">
      <c r="A57" s="2">
        <v>61</v>
      </c>
      <c r="B57" s="6">
        <f>VLOOKUP(A57,Spiele!$A$1:$L$116,2,FALSE)</f>
        <v>46199.625</v>
      </c>
      <c r="C57" s="6" t="str">
        <f>VLOOKUP(A57,Spiele!$A$1:$L$116,9,FALSE)</f>
        <v>Boston</v>
      </c>
      <c r="D57" s="54" t="str">
        <f>Y55</f>
        <v>Norwegen</v>
      </c>
      <c r="E57" s="38" t="s">
        <v>23</v>
      </c>
      <c r="F57" s="54" t="str">
        <f>Y52</f>
        <v>Frankreich</v>
      </c>
      <c r="G57" s="53"/>
      <c r="H57" s="74"/>
      <c r="I57" s="11" t="s">
        <v>24</v>
      </c>
      <c r="J57" s="74"/>
      <c r="K57" s="7" t="s">
        <v>25</v>
      </c>
      <c r="M57" s="131" t="str">
        <f>IF(N52&gt;0,M52,"")</f>
        <v/>
      </c>
      <c r="N57" s="2" t="s">
        <v>173</v>
      </c>
      <c r="P57" s="28"/>
      <c r="S57" s="58">
        <f>IF(K53=$B$98,J53,0)</f>
        <v>0</v>
      </c>
      <c r="T57" s="57"/>
      <c r="U57" s="58">
        <f>IF(K57=$B$98,H58,0)</f>
        <v>0</v>
      </c>
      <c r="V57" s="58">
        <f>IF(K56=$B$98,J56,0)</f>
        <v>0</v>
      </c>
      <c r="AD57" s="53" t="s">
        <v>91</v>
      </c>
      <c r="AE57" s="75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V57" s="112"/>
      <c r="AW57" s="2"/>
      <c r="AX57" s="2"/>
      <c r="AY57" s="2"/>
      <c r="AZ57" s="2"/>
      <c r="BA57" s="2">
        <v>68</v>
      </c>
      <c r="BB57" s="6">
        <f>VLOOKUP(BA57,Spiele!$A$1:$L$116,2,FALSE)</f>
        <v>46200.708333333336</v>
      </c>
      <c r="BC57" s="6" t="str">
        <f>VLOOKUP(BA57,Spiele!$A$1:$L$116,9,FALSE)</f>
        <v>Philadelphia</v>
      </c>
      <c r="BD57" s="54" t="str">
        <f>BY55</f>
        <v>Panama</v>
      </c>
      <c r="BE57" s="38" t="s">
        <v>23</v>
      </c>
      <c r="BF57" s="54" t="str">
        <f>BY52</f>
        <v>England</v>
      </c>
      <c r="BG57" s="53"/>
      <c r="BH57" s="74"/>
      <c r="BI57" s="11" t="s">
        <v>24</v>
      </c>
      <c r="BJ57" s="74"/>
      <c r="BK57" s="7" t="s">
        <v>25</v>
      </c>
      <c r="BM57" s="130" t="str">
        <f>IF(BN52&gt;0,BM52,"")</f>
        <v/>
      </c>
      <c r="BN57" s="2" t="s">
        <v>174</v>
      </c>
      <c r="BP57" s="28"/>
      <c r="BS57" s="58">
        <f>IF(BK53=$B$98,BJ53,0)</f>
        <v>0</v>
      </c>
      <c r="BT57" s="58"/>
      <c r="BU57" s="57">
        <f>IF(BK57=$B$98,BH58,0)</f>
        <v>0</v>
      </c>
      <c r="BV57" s="58">
        <f>IF(BK56=$B$98,BJ56,0)</f>
        <v>0</v>
      </c>
      <c r="CD57" s="2" t="s">
        <v>91</v>
      </c>
      <c r="CE57" s="8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V57" s="113"/>
    </row>
    <row r="58" spans="1:104">
      <c r="A58" s="2">
        <v>62</v>
      </c>
      <c r="B58" s="6">
        <f>VLOOKUP(A58,Spiele!$A$1:$L$116,2,FALSE)</f>
        <v>46199.625</v>
      </c>
      <c r="C58" s="6" t="str">
        <f>VLOOKUP(A58,Spiele!$A$1:$L$116,9,FALSE)</f>
        <v>Toronto</v>
      </c>
      <c r="D58" s="54" t="str">
        <f>Y53</f>
        <v>Senegal</v>
      </c>
      <c r="E58" s="38" t="s">
        <v>23</v>
      </c>
      <c r="F58" s="54" t="str">
        <f>Y54</f>
        <v>Irak</v>
      </c>
      <c r="G58" s="53"/>
      <c r="H58" s="74"/>
      <c r="I58" s="11" t="s">
        <v>24</v>
      </c>
      <c r="J58" s="74"/>
      <c r="K58" s="7" t="s">
        <v>25</v>
      </c>
      <c r="M58" s="131" t="str">
        <f>IF(N53&gt;0,M53,"")</f>
        <v/>
      </c>
      <c r="N58" s="2" t="s">
        <v>175</v>
      </c>
      <c r="O58" s="29"/>
      <c r="P58" s="105" t="s">
        <v>11</v>
      </c>
      <c r="S58" s="58">
        <f>IF(K55=$B$98,J55,0)</f>
        <v>0</v>
      </c>
      <c r="T58" s="58">
        <f>IF(K57=$B$98,J58,0)</f>
        <v>0</v>
      </c>
      <c r="U58" s="57"/>
      <c r="V58" s="58">
        <f>IF(K54=$B$98,H54,0)</f>
        <v>0</v>
      </c>
      <c r="AD58" s="53" t="s">
        <v>92</v>
      </c>
      <c r="AE58" s="75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V58" s="112"/>
      <c r="AW58" s="2"/>
      <c r="AX58" s="2"/>
      <c r="AY58" s="2"/>
      <c r="AZ58" s="2"/>
      <c r="BA58" s="2">
        <v>67</v>
      </c>
      <c r="BB58" s="6">
        <f>VLOOKUP(BA58,Spiele!$A$1:$L$116,2,FALSE)</f>
        <v>46200.708333333336</v>
      </c>
      <c r="BC58" s="6" t="str">
        <f>VLOOKUP(BA58,Spiele!$A$1:$L$116,9,FALSE)</f>
        <v>New York</v>
      </c>
      <c r="BD58" s="54" t="str">
        <f>BY53</f>
        <v>Kroatien</v>
      </c>
      <c r="BE58" s="38" t="s">
        <v>23</v>
      </c>
      <c r="BF58" s="54" t="str">
        <f>BY54</f>
        <v>Ghana</v>
      </c>
      <c r="BG58" s="53"/>
      <c r="BH58" s="74"/>
      <c r="BI58" s="11" t="s">
        <v>24</v>
      </c>
      <c r="BJ58" s="74"/>
      <c r="BK58" s="7" t="s">
        <v>25</v>
      </c>
      <c r="BM58" s="130" t="str">
        <f>IF(BN53&gt;0,BM53,"")</f>
        <v/>
      </c>
      <c r="BN58" s="2" t="s">
        <v>176</v>
      </c>
      <c r="BO58" s="29"/>
      <c r="BP58" s="105" t="s">
        <v>11</v>
      </c>
      <c r="BS58" s="58">
        <f>IF(BK55=$B$98,BJ55,0)</f>
        <v>0</v>
      </c>
      <c r="BT58" s="58">
        <f>IF(BK57=$B$98,BJ58,0)</f>
        <v>0</v>
      </c>
      <c r="BU58" s="57"/>
      <c r="BV58" s="58">
        <f>IF(BK54=$B$98,BH54,0)</f>
        <v>0</v>
      </c>
      <c r="CD58" s="2" t="s">
        <v>92</v>
      </c>
      <c r="CE58" s="8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V58" s="113"/>
    </row>
    <row r="59" spans="1:104">
      <c r="E59" s="53"/>
      <c r="F59" s="53"/>
      <c r="G59" s="53"/>
      <c r="M59" s="131" t="str">
        <f>IF(N54&gt;0,M54,"")</f>
        <v/>
      </c>
      <c r="N59" s="2" t="s">
        <v>177</v>
      </c>
      <c r="S59" s="58">
        <f>IF(K58=$B$98,H57,0)</f>
        <v>0</v>
      </c>
      <c r="T59" s="58">
        <f>IF(K56=$B$98,H56,0)</f>
        <v>0</v>
      </c>
      <c r="U59" s="58">
        <f>IF(K54=$B$98,J54,0)</f>
        <v>0</v>
      </c>
      <c r="V59" s="57"/>
      <c r="AD59" s="53" t="s">
        <v>94</v>
      </c>
      <c r="AE59" s="75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V59" s="112"/>
      <c r="AW59" s="2"/>
      <c r="AX59" s="2"/>
      <c r="AY59" s="2"/>
      <c r="AZ59" s="2"/>
      <c r="BE59" s="53"/>
      <c r="BF59" s="53"/>
      <c r="BG59" s="53"/>
      <c r="BM59" s="130" t="str">
        <f>IF(BN54&gt;0,BM54,"")</f>
        <v/>
      </c>
      <c r="BN59" s="2" t="s">
        <v>178</v>
      </c>
      <c r="BS59" s="58">
        <f>IF(BK58=$B$98,BH57,0)</f>
        <v>0</v>
      </c>
      <c r="BT59" s="58">
        <f>IF(BK56=$B$98,BH56,0)</f>
        <v>0</v>
      </c>
      <c r="BU59" s="58">
        <f>IF(BK54=$B$98,BJ54,0)</f>
        <v>0</v>
      </c>
      <c r="BV59" s="57"/>
      <c r="CD59" s="2" t="s">
        <v>94</v>
      </c>
      <c r="CE59" s="8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V59" s="113"/>
    </row>
    <row r="60" spans="1:104">
      <c r="D60" s="53"/>
      <c r="E60" s="55"/>
      <c r="F60" s="56"/>
      <c r="G60" s="56"/>
      <c r="H60" s="53"/>
      <c r="I60" s="53"/>
      <c r="J60" s="53"/>
      <c r="AE60" s="75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V60" s="112"/>
      <c r="AW60" s="2"/>
      <c r="AX60" s="2"/>
      <c r="AY60" s="2"/>
      <c r="AZ60" s="2"/>
      <c r="BD60" s="53"/>
      <c r="BE60" s="55"/>
      <c r="BF60" s="56"/>
      <c r="BG60" s="56"/>
      <c r="BH60" s="53"/>
      <c r="BI60" s="53"/>
      <c r="BJ60" s="53"/>
      <c r="BS60" s="53"/>
      <c r="BT60" s="53"/>
      <c r="BU60" s="53"/>
      <c r="BV60" s="53"/>
      <c r="CE60" s="8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V60" s="113"/>
    </row>
    <row r="61" spans="1:104">
      <c r="A61" s="10"/>
      <c r="B61" s="20" t="s">
        <v>179</v>
      </c>
      <c r="C61" s="20"/>
      <c r="D61" s="16"/>
      <c r="E61" s="13"/>
      <c r="F61" s="16"/>
      <c r="G61" s="16"/>
      <c r="H61" s="19"/>
      <c r="I61" s="18"/>
      <c r="J61" s="19"/>
      <c r="K61" s="95"/>
      <c r="L61" s="16"/>
      <c r="M61" s="20"/>
      <c r="N61" s="16"/>
      <c r="O61" s="16"/>
      <c r="P61" s="16"/>
      <c r="Q61" s="16"/>
      <c r="R61" s="16"/>
      <c r="S61" s="51"/>
      <c r="T61" s="51"/>
      <c r="U61" s="51"/>
      <c r="V61" s="51"/>
      <c r="W61" s="51"/>
      <c r="X61" s="51"/>
      <c r="Y61" s="54"/>
      <c r="Z61" s="51"/>
      <c r="AA61" s="51"/>
      <c r="AB61" s="51"/>
      <c r="AC61" s="51"/>
      <c r="AD61" s="91"/>
      <c r="AE61" s="18"/>
      <c r="AF61" s="51"/>
      <c r="AG61" s="51"/>
      <c r="AH61" s="51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X61" s="106"/>
      <c r="AY61" s="106"/>
      <c r="AZ61" s="106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"/>
      <c r="BR61" s="1"/>
      <c r="BS61" s="59"/>
      <c r="BT61" s="59"/>
      <c r="BU61" s="59"/>
      <c r="BV61" s="59"/>
      <c r="BW61" s="59"/>
      <c r="BX61" s="59"/>
      <c r="BY61" s="60"/>
      <c r="BZ61" s="59"/>
      <c r="CA61" s="59"/>
      <c r="CB61" s="59"/>
      <c r="CC61" s="59"/>
      <c r="CD61" s="59"/>
      <c r="CE61" s="62"/>
      <c r="CF61" s="104"/>
      <c r="CG61" s="59"/>
      <c r="CH61" s="59"/>
      <c r="CI61" s="53"/>
      <c r="CJ61" s="53"/>
      <c r="CK61" s="53"/>
      <c r="CL61" s="53"/>
      <c r="CM61" s="53"/>
      <c r="CN61" s="53"/>
      <c r="CO61" s="59"/>
      <c r="CP61" s="53"/>
      <c r="CQ61" s="53"/>
      <c r="CR61" s="53"/>
      <c r="CS61" s="53"/>
      <c r="CT61" s="53"/>
      <c r="CU61" s="53"/>
      <c r="CV61" s="53"/>
      <c r="CW61" s="53"/>
      <c r="CX61" s="106"/>
      <c r="CZ61" s="106"/>
    </row>
    <row r="62" spans="1:104">
      <c r="B62" s="3" t="s">
        <v>21</v>
      </c>
      <c r="C62" s="3" t="s">
        <v>22</v>
      </c>
      <c r="D62" s="16"/>
      <c r="E62" s="13"/>
      <c r="F62" s="16"/>
      <c r="G62" s="16"/>
      <c r="H62" s="19"/>
      <c r="I62" s="11"/>
      <c r="J62" s="19"/>
      <c r="K62" s="95"/>
      <c r="L62" s="1"/>
      <c r="M62" s="3"/>
      <c r="N62" s="1"/>
      <c r="O62" s="1"/>
      <c r="P62" s="1"/>
      <c r="Q62" s="1"/>
      <c r="V62" s="59"/>
      <c r="W62" s="59"/>
      <c r="Z62" s="59"/>
      <c r="AA62" s="55"/>
      <c r="AB62" s="59"/>
      <c r="AC62" s="55"/>
      <c r="AE62" s="18"/>
      <c r="AF62" s="59"/>
      <c r="AG62" s="59"/>
      <c r="AH62" s="59"/>
      <c r="AX62" s="106"/>
      <c r="AY62" s="106"/>
      <c r="AZ62" s="106"/>
      <c r="BB62" s="70" t="s">
        <v>97</v>
      </c>
      <c r="BC62" s="132" t="str">
        <f>CONCATENATE(BH66,BH67,BH68,BH69,BH70,BH71,BH72,BH73)</f>
        <v>ABCDEFGH</v>
      </c>
      <c r="BS62" s="53"/>
      <c r="BT62" s="53"/>
      <c r="BU62" s="53"/>
      <c r="BV62" s="53"/>
      <c r="BW62" s="53"/>
      <c r="BX62" s="53"/>
      <c r="BZ62" s="53"/>
      <c r="CA62" s="53"/>
      <c r="CB62" s="53"/>
      <c r="CC62" s="53"/>
      <c r="CD62" s="53"/>
      <c r="CE62" s="75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106"/>
      <c r="CZ62" s="106"/>
    </row>
    <row r="63" spans="1:104">
      <c r="A63" s="2">
        <v>73</v>
      </c>
      <c r="B63" s="6">
        <f>VLOOKUP(A63,Spiele!$A$1:$L$116,2,FALSE)</f>
        <v>46201.5</v>
      </c>
      <c r="C63" s="6" t="str">
        <f>VLOOKUP(A63,Spiele!$A$1:$L$116,9,FALSE)</f>
        <v>Los Angeles</v>
      </c>
      <c r="D63" s="25" t="str">
        <f>M8</f>
        <v/>
      </c>
      <c r="E63" s="14" t="s">
        <v>23</v>
      </c>
      <c r="F63" s="36" t="str">
        <f>M18</f>
        <v/>
      </c>
      <c r="G63" s="16"/>
      <c r="H63" s="74"/>
      <c r="I63" s="11" t="s">
        <v>24</v>
      </c>
      <c r="J63" s="74"/>
      <c r="K63" s="7" t="s">
        <v>25</v>
      </c>
      <c r="L63" s="1"/>
      <c r="M63" s="133" t="str">
        <f t="shared" ref="M63:M78" si="0">IF(J63="","",IF(J63=H63,"falsch!!! K.Remis",IF(H63&gt;J63,D63,F63)))</f>
        <v/>
      </c>
      <c r="N63" s="134" t="str">
        <f>N8</f>
        <v>2A</v>
      </c>
      <c r="O63" s="134" t="str">
        <f>N18</f>
        <v>2B</v>
      </c>
      <c r="P63" s="134" t="s">
        <v>180</v>
      </c>
      <c r="Q63" s="16"/>
      <c r="R63" s="15"/>
      <c r="V63" s="59"/>
      <c r="W63" s="59"/>
      <c r="Z63" s="59"/>
      <c r="AB63" s="59"/>
      <c r="AE63" s="2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X63" s="106"/>
      <c r="AY63" s="106"/>
      <c r="AZ63" s="106"/>
      <c r="BS63" s="53"/>
      <c r="BT63" s="53"/>
      <c r="BU63" s="53"/>
      <c r="BV63" s="53"/>
      <c r="BW63" s="53"/>
      <c r="BX63" s="53"/>
      <c r="BZ63" s="53"/>
      <c r="CA63" s="53"/>
      <c r="CB63" s="53"/>
      <c r="CC63" s="53"/>
      <c r="CD63" s="53"/>
      <c r="CE63" s="75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106"/>
      <c r="CZ63" s="106"/>
    </row>
    <row r="64" spans="1:104">
      <c r="A64" s="2">
        <v>76</v>
      </c>
      <c r="B64" s="6">
        <f>VLOOKUP(A64,Spiele!$A$1:$L$116,2,FALSE)</f>
        <v>46202.5</v>
      </c>
      <c r="C64" s="6" t="str">
        <f>VLOOKUP(A64,Spiele!$A$1:$L$116,9,FALSE)</f>
        <v>Houston</v>
      </c>
      <c r="D64" s="37" t="str">
        <f>M27</f>
        <v/>
      </c>
      <c r="E64" s="14" t="s">
        <v>23</v>
      </c>
      <c r="F64" s="116" t="str">
        <f>BM28</f>
        <v/>
      </c>
      <c r="G64" s="16"/>
      <c r="H64" s="74"/>
      <c r="I64" s="11" t="s">
        <v>24</v>
      </c>
      <c r="J64" s="74"/>
      <c r="K64" s="7" t="s">
        <v>25</v>
      </c>
      <c r="L64" s="1"/>
      <c r="M64" s="133" t="str">
        <f t="shared" si="0"/>
        <v/>
      </c>
      <c r="N64" s="134" t="str">
        <f>N27</f>
        <v>1C</v>
      </c>
      <c r="O64" s="134" t="str">
        <f>BN28</f>
        <v>2F</v>
      </c>
      <c r="P64" s="134" t="s">
        <v>181</v>
      </c>
      <c r="Q64" s="97"/>
      <c r="V64" s="59"/>
      <c r="W64" s="59"/>
      <c r="AA64" s="101"/>
      <c r="AC64" s="55"/>
      <c r="AE64" s="2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X64" s="106"/>
      <c r="AY64" s="106"/>
      <c r="AZ64" s="106"/>
      <c r="BB64" s="53"/>
      <c r="BC64" s="53"/>
      <c r="BD64" s="22"/>
      <c r="BE64" s="53"/>
      <c r="BF64" s="22"/>
      <c r="BG64" s="53"/>
      <c r="BM64" s="34" t="s">
        <v>182</v>
      </c>
      <c r="BS64" s="53"/>
      <c r="BT64" s="53"/>
      <c r="BU64" s="53"/>
      <c r="BV64" s="53"/>
      <c r="BW64" s="53"/>
      <c r="BX64" s="53"/>
      <c r="BZ64" s="53"/>
      <c r="CA64" s="53"/>
      <c r="CB64" s="53"/>
      <c r="CC64" s="53"/>
      <c r="CD64" s="53"/>
      <c r="CE64" s="75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106"/>
      <c r="CZ64" s="106"/>
    </row>
    <row r="65" spans="1:104">
      <c r="A65" s="2">
        <v>74</v>
      </c>
      <c r="B65" s="6">
        <f>VLOOKUP(A65,Spiele!$A$1:$L$116,2,FALSE)</f>
        <v>46202.6875</v>
      </c>
      <c r="C65" s="6" t="str">
        <f>VLOOKUP(A65,Spiele!$A$1:$L$116,9,FALSE)</f>
        <v>Boston</v>
      </c>
      <c r="D65" s="69" t="str">
        <f>BM17</f>
        <v/>
      </c>
      <c r="E65" s="14" t="s">
        <v>23</v>
      </c>
      <c r="F65" s="33" t="str">
        <f>VLOOKUP(R65,$BC$66:$BF$73,4,FALSE)</f>
        <v/>
      </c>
      <c r="G65" s="16"/>
      <c r="H65" s="74"/>
      <c r="I65" s="11" t="s">
        <v>24</v>
      </c>
      <c r="J65" s="74"/>
      <c r="K65" s="7" t="s">
        <v>25</v>
      </c>
      <c r="L65" s="1"/>
      <c r="M65" s="135" t="str">
        <f t="shared" si="0"/>
        <v/>
      </c>
      <c r="N65" s="134" t="str">
        <f>BN17</f>
        <v>1E</v>
      </c>
      <c r="O65" s="134" t="str">
        <f>R65</f>
        <v>3C</v>
      </c>
      <c r="P65" s="134" t="s">
        <v>183</v>
      </c>
      <c r="Q65" s="97"/>
      <c r="R65" s="136" t="str">
        <f>VLOOKUP(N65,BB$66:BC$73,2,FALSE)</f>
        <v>3C</v>
      </c>
      <c r="V65" s="59"/>
      <c r="W65" s="59"/>
      <c r="Z65" s="59"/>
      <c r="AC65" s="55"/>
      <c r="AE65" s="2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X65" s="106"/>
      <c r="AY65" s="106"/>
      <c r="AZ65" s="106"/>
      <c r="BB65" s="51" t="s">
        <v>184</v>
      </c>
      <c r="BC65" s="51" t="s">
        <v>185</v>
      </c>
      <c r="BD65" s="52" t="s">
        <v>186</v>
      </c>
      <c r="BE65" s="56"/>
      <c r="BF65" s="51" t="s">
        <v>187</v>
      </c>
      <c r="BG65" s="56"/>
      <c r="BH65" s="10"/>
      <c r="BI65" s="10"/>
      <c r="BK65" s="10"/>
      <c r="BL65" s="16"/>
      <c r="BM65" s="34" t="s">
        <v>3</v>
      </c>
      <c r="BN65" s="16" t="s">
        <v>4</v>
      </c>
      <c r="BO65" s="16" t="s">
        <v>5</v>
      </c>
      <c r="BP65" s="16" t="s">
        <v>6</v>
      </c>
      <c r="BQ65" s="16" t="s">
        <v>7</v>
      </c>
      <c r="BR65" s="51" t="s">
        <v>99</v>
      </c>
      <c r="BS65" s="16" t="s">
        <v>8</v>
      </c>
      <c r="BT65" s="10"/>
      <c r="BU65" s="56"/>
      <c r="BV65" s="56"/>
      <c r="BW65" s="56"/>
      <c r="BX65" s="51" t="s">
        <v>83</v>
      </c>
      <c r="BY65" s="56" t="s">
        <v>97</v>
      </c>
      <c r="BZ65" s="56"/>
      <c r="CA65" s="56"/>
      <c r="CB65" s="56"/>
      <c r="CC65" s="56"/>
      <c r="CD65" s="56"/>
      <c r="CE65" s="18" t="s">
        <v>10</v>
      </c>
      <c r="CF65" s="51" t="s">
        <v>8</v>
      </c>
      <c r="CG65" s="51"/>
      <c r="CH65" s="51" t="s">
        <v>100</v>
      </c>
      <c r="CI65" s="51"/>
      <c r="CJ65" s="18" t="s">
        <v>188</v>
      </c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W65" s="53"/>
      <c r="CX65" s="106"/>
      <c r="CZ65" s="106"/>
    </row>
    <row r="66" spans="1:104">
      <c r="A66" s="2">
        <v>75</v>
      </c>
      <c r="B66" s="6">
        <f>VLOOKUP(A66,Spiele!$A$1:$L$116,2,FALSE)</f>
        <v>46202.833333333336</v>
      </c>
      <c r="C66" s="6" t="str">
        <f>VLOOKUP(A66,Spiele!$A$1:$L$116,9,FALSE)</f>
        <v>Monterrey</v>
      </c>
      <c r="D66" s="116" t="str">
        <f>BM27</f>
        <v/>
      </c>
      <c r="E66" s="14" t="s">
        <v>23</v>
      </c>
      <c r="F66" s="37" t="str">
        <f>M28</f>
        <v/>
      </c>
      <c r="G66" s="16"/>
      <c r="H66" s="74"/>
      <c r="I66" s="11" t="s">
        <v>24</v>
      </c>
      <c r="J66" s="74"/>
      <c r="K66" s="7" t="s">
        <v>25</v>
      </c>
      <c r="L66" s="1"/>
      <c r="M66" s="135" t="str">
        <f t="shared" si="0"/>
        <v/>
      </c>
      <c r="N66" s="134" t="str">
        <f>BN27</f>
        <v>1F</v>
      </c>
      <c r="O66" s="134" t="str">
        <f>N28</f>
        <v>2C</v>
      </c>
      <c r="P66" s="134" t="s">
        <v>189</v>
      </c>
      <c r="Q66" s="97"/>
      <c r="R66" s="101"/>
      <c r="V66" s="59"/>
      <c r="W66" s="59"/>
      <c r="Z66" s="59"/>
      <c r="AC66" s="55"/>
      <c r="AE66" s="2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X66" s="106"/>
      <c r="AY66" s="106"/>
      <c r="AZ66" s="106"/>
      <c r="BB66" s="73" t="str">
        <f>FIFA!C1</f>
        <v>1A</v>
      </c>
      <c r="BC66" s="136" t="str">
        <f>IF(CJ66="",INDEX(FIFA!C:C, MATCH($BC$62, FIFA!B:B, 0)),CJ66)</f>
        <v>3H</v>
      </c>
      <c r="BD66" s="16" t="s">
        <v>190</v>
      </c>
      <c r="BF66" s="137" t="str">
        <f>IF(BN66&gt;0,VLOOKUP(CODE(MID(BC66,2,1))-64,$BL$66:$BM$77,2,FALSE),"")</f>
        <v/>
      </c>
      <c r="BG66" s="53"/>
      <c r="BH66" s="138" t="str">
        <f t="shared" ref="BH66:BH73" si="1">CHAR(BJ66+64)</f>
        <v>A</v>
      </c>
      <c r="BI66" s="134"/>
      <c r="BJ66" s="139">
        <f>SMALL(BR$66:BR$73,1)</f>
        <v>1</v>
      </c>
      <c r="BK66" s="1" t="str">
        <f t="shared" ref="BK66:BK77" si="2">BS66</f>
        <v>A</v>
      </c>
      <c r="BL66" s="1">
        <f t="shared" ref="BL66:BL77" si="3">CODE(BK66)-64</f>
        <v>1</v>
      </c>
      <c r="BM66" s="90" t="str">
        <f>VLOOKUP(1,$BX$66:$CC$77,2,FALSE)</f>
        <v>Südkorea</v>
      </c>
      <c r="BN66" s="2">
        <f>VLOOKUP(1,$BX$66:$CC$77,3,FALSE)</f>
        <v>0</v>
      </c>
      <c r="BO66" s="2">
        <f>VLOOKUP(1,$BX$66:$CC$77,4,FALSE)</f>
        <v>0</v>
      </c>
      <c r="BP66" s="2">
        <f>VLOOKUP(1,$BX$66:$CC$77,5,FALSE)</f>
        <v>0</v>
      </c>
      <c r="BQ66" s="2">
        <f>VLOOKUP(1,$BX$66:$CC$77,6,FALSE)</f>
        <v>0</v>
      </c>
      <c r="BR66" s="1">
        <f t="shared" ref="BR66:BR77" si="4">CODE(BS66)-64</f>
        <v>1</v>
      </c>
      <c r="BS66" s="140" t="str">
        <f>MID(VLOOKUP(1,$BX$66:$CF$77,9,FALSE),2,1)</f>
        <v>A</v>
      </c>
      <c r="BT66" s="53"/>
      <c r="BU66" s="53"/>
      <c r="BV66" s="53"/>
      <c r="BW66" s="53"/>
      <c r="BX66" s="59">
        <f t="shared" ref="BX66:BX77" si="5">RANK(CD66,$CD$66:$CD$77)</f>
        <v>1</v>
      </c>
      <c r="BY66" s="76" t="str">
        <f>M4</f>
        <v>Südkorea</v>
      </c>
      <c r="BZ66" s="53">
        <f>N4</f>
        <v>0</v>
      </c>
      <c r="CA66" s="53">
        <f>O4</f>
        <v>0</v>
      </c>
      <c r="CB66" s="53">
        <f>P4</f>
        <v>0</v>
      </c>
      <c r="CC66" s="53">
        <f>Q4</f>
        <v>0</v>
      </c>
      <c r="CD66" s="89">
        <f t="shared" ref="CD66:CD77" si="6">CE66*10000000000000000+BZ66*100000000000000+CC66*1000000000000+CA66*10000000000+CH66</f>
        <v>12</v>
      </c>
      <c r="CE66" s="103"/>
      <c r="CF66" s="141" t="str">
        <f>N9</f>
        <v>3A</v>
      </c>
      <c r="CG66" s="53"/>
      <c r="CH66" s="103">
        <v>12</v>
      </c>
      <c r="CI66" s="53"/>
      <c r="CJ66" s="10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W66" s="53"/>
      <c r="CX66" s="106"/>
      <c r="CZ66" s="106"/>
    </row>
    <row r="67" spans="1:104">
      <c r="A67" s="2">
        <v>78</v>
      </c>
      <c r="B67" s="6">
        <f>VLOOKUP(A67,Spiele!$A$1:$L$116,2,FALSE)</f>
        <v>46203.5</v>
      </c>
      <c r="C67" s="6" t="str">
        <f>VLOOKUP(A67,Spiele!$A$1:$L$116,9,FALSE)</f>
        <v>Dallas</v>
      </c>
      <c r="D67" s="69" t="str">
        <f>BM18</f>
        <v/>
      </c>
      <c r="E67" s="14" t="s">
        <v>23</v>
      </c>
      <c r="F67" s="131" t="str">
        <f>M58</f>
        <v/>
      </c>
      <c r="G67" s="16"/>
      <c r="H67" s="74"/>
      <c r="I67" s="11" t="s">
        <v>24</v>
      </c>
      <c r="J67" s="74"/>
      <c r="K67" s="7" t="s">
        <v>25</v>
      </c>
      <c r="L67" s="1"/>
      <c r="M67" s="142" t="str">
        <f t="shared" si="0"/>
        <v/>
      </c>
      <c r="N67" s="134" t="str">
        <f>BN18</f>
        <v>2E</v>
      </c>
      <c r="O67" s="134" t="str">
        <f>N58</f>
        <v>2I</v>
      </c>
      <c r="P67" s="134" t="s">
        <v>191</v>
      </c>
      <c r="Q67" s="97"/>
      <c r="R67" s="101"/>
      <c r="V67" s="59"/>
      <c r="W67" s="59"/>
      <c r="Z67" s="59"/>
      <c r="AC67" s="55"/>
      <c r="AE67" s="2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X67" s="106"/>
      <c r="AY67" s="106"/>
      <c r="AZ67" s="106"/>
      <c r="BB67" s="73" t="str">
        <f>FIFA!D1</f>
        <v>1B</v>
      </c>
      <c r="BC67" s="136" t="str">
        <f>IF(CJ67="",INDEX(FIFA!D:D, MATCH($BC$62, FIFA!B:B, 0)),CJ67)</f>
        <v>3G</v>
      </c>
      <c r="BD67" s="16" t="s">
        <v>192</v>
      </c>
      <c r="BF67" s="137" t="str">
        <f t="shared" ref="BF67:BF73" si="7">IF(BN67&gt;0,VLOOKUP(CODE(MID(BC67,2,1))-64,$BL$66:$BM$77,2,FALSE),"")</f>
        <v/>
      </c>
      <c r="BG67" s="53"/>
      <c r="BH67" s="138" t="str">
        <f t="shared" si="1"/>
        <v>B</v>
      </c>
      <c r="BI67" s="134"/>
      <c r="BJ67" s="139">
        <f>SMALL(BR$66:BR$73,2)</f>
        <v>2</v>
      </c>
      <c r="BK67" s="1" t="str">
        <f t="shared" si="2"/>
        <v>B</v>
      </c>
      <c r="BL67" s="1">
        <f t="shared" si="3"/>
        <v>2</v>
      </c>
      <c r="BM67" s="90" t="str">
        <f>VLOOKUP(2,$BX$66:$CC$77,2,FALSE)</f>
        <v>Katar</v>
      </c>
      <c r="BN67" s="2">
        <f>VLOOKUP(2,$BX$66:$CC$77,3,FALSE)</f>
        <v>0</v>
      </c>
      <c r="BO67" s="2">
        <f>VLOOKUP(2,$BX$66:$CC$77,4,FALSE)</f>
        <v>0</v>
      </c>
      <c r="BP67" s="2">
        <f>VLOOKUP(2,$BX$66:$CC$77,5,FALSE)</f>
        <v>0</v>
      </c>
      <c r="BQ67" s="2">
        <f>VLOOKUP(2,$BX$66:$CC$77,6,FALSE)</f>
        <v>0</v>
      </c>
      <c r="BR67" s="1">
        <f t="shared" si="4"/>
        <v>2</v>
      </c>
      <c r="BS67" s="140" t="str">
        <f>MID(VLOOKUP(2,$BX$66:$CF$77,9,FALSE),2,1)</f>
        <v>B</v>
      </c>
      <c r="BT67" s="53"/>
      <c r="BU67" s="53"/>
      <c r="BV67" s="53"/>
      <c r="BW67" s="53"/>
      <c r="BX67" s="59">
        <f t="shared" si="5"/>
        <v>2</v>
      </c>
      <c r="BY67" s="76" t="str">
        <f>M14</f>
        <v>Katar</v>
      </c>
      <c r="BZ67" s="53">
        <f>N14</f>
        <v>0</v>
      </c>
      <c r="CA67" s="53">
        <f>O14</f>
        <v>0</v>
      </c>
      <c r="CB67" s="53">
        <f>P14</f>
        <v>0</v>
      </c>
      <c r="CC67" s="53">
        <f>Q14</f>
        <v>0</v>
      </c>
      <c r="CD67" s="89">
        <f t="shared" si="6"/>
        <v>11</v>
      </c>
      <c r="CE67" s="103"/>
      <c r="CF67" s="30" t="str">
        <f>N19</f>
        <v>3B</v>
      </c>
      <c r="CG67" s="53"/>
      <c r="CH67" s="103">
        <f>CH66-1</f>
        <v>11</v>
      </c>
      <c r="CI67" s="53"/>
      <c r="CJ67" s="10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W67" s="53"/>
      <c r="CX67" s="106"/>
      <c r="CZ67" s="106"/>
    </row>
    <row r="68" spans="1:104">
      <c r="A68" s="2">
        <v>77</v>
      </c>
      <c r="B68" s="6">
        <f>VLOOKUP(A68,Spiele!$A$1:$L$116,2,FALSE)</f>
        <v>46203.708333333336</v>
      </c>
      <c r="C68" s="6" t="str">
        <f>VLOOKUP(A68,Spiele!$A$1:$L$116,9,FALSE)</f>
        <v>New York</v>
      </c>
      <c r="D68" s="131" t="str">
        <f>M57</f>
        <v/>
      </c>
      <c r="E68" s="14" t="s">
        <v>23</v>
      </c>
      <c r="F68" s="33" t="str">
        <f>VLOOKUP(R68,$BC$66:$BF$73,4,FALSE)</f>
        <v/>
      </c>
      <c r="G68" s="16"/>
      <c r="H68" s="74"/>
      <c r="I68" s="11" t="s">
        <v>24</v>
      </c>
      <c r="J68" s="74"/>
      <c r="K68" s="7" t="s">
        <v>25</v>
      </c>
      <c r="L68" s="1"/>
      <c r="M68" s="142" t="str">
        <f t="shared" si="0"/>
        <v/>
      </c>
      <c r="N68" s="143" t="str">
        <f>N57</f>
        <v>1I</v>
      </c>
      <c r="O68" s="134" t="str">
        <f>R68</f>
        <v>3F</v>
      </c>
      <c r="P68" s="134" t="s">
        <v>193</v>
      </c>
      <c r="Q68" s="97"/>
      <c r="R68" s="136" t="str">
        <f>VLOOKUP(N68,BB$66:BC$73,2,FALSE)</f>
        <v>3F</v>
      </c>
      <c r="V68" s="59"/>
      <c r="W68" s="59"/>
      <c r="Z68" s="59"/>
      <c r="AC68" s="55"/>
      <c r="AE68" s="2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X68" s="106"/>
      <c r="AY68" s="106"/>
      <c r="AZ68" s="106"/>
      <c r="BB68" s="73" t="str">
        <f>FIFA!E1</f>
        <v>1D</v>
      </c>
      <c r="BC68" s="136" t="str">
        <f>IF(CJ68="",INDEX(FIFA!E:E, MATCH($BC$62, FIFA!B:B, 0)),CJ68)</f>
        <v>3B</v>
      </c>
      <c r="BD68" s="16" t="s">
        <v>194</v>
      </c>
      <c r="BF68" s="137" t="str">
        <f t="shared" si="7"/>
        <v/>
      </c>
      <c r="BG68" s="53"/>
      <c r="BH68" s="138" t="str">
        <f t="shared" si="1"/>
        <v>C</v>
      </c>
      <c r="BI68" s="134"/>
      <c r="BJ68" s="139">
        <f>SMALL(BR$66:BR$73,3)</f>
        <v>3</v>
      </c>
      <c r="BK68" s="1" t="str">
        <f t="shared" si="2"/>
        <v>C</v>
      </c>
      <c r="BL68" s="1">
        <f t="shared" si="3"/>
        <v>3</v>
      </c>
      <c r="BM68" s="90" t="str">
        <f>VLOOKUP(3,$BX$66:$CC$77,2,FALSE)</f>
        <v>Haiti</v>
      </c>
      <c r="BN68" s="2">
        <f>VLOOKUP(3,$BX$66:$CC$77,3,FALSE)</f>
        <v>0</v>
      </c>
      <c r="BO68" s="2">
        <f>VLOOKUP(3,$BX$66:$CC$77,4,FALSE)</f>
        <v>0</v>
      </c>
      <c r="BP68" s="2">
        <f>VLOOKUP(3,$BX$66:$CC$77,5,FALSE)</f>
        <v>0</v>
      </c>
      <c r="BQ68" s="2">
        <f>VLOOKUP(3,$BX$66:$CC$77,6,FALSE)</f>
        <v>0</v>
      </c>
      <c r="BR68" s="1">
        <f t="shared" si="4"/>
        <v>3</v>
      </c>
      <c r="BS68" s="140" t="str">
        <f>MID(VLOOKUP(3,$BX$66:$CF$77,9,FALSE),2,1)</f>
        <v>C</v>
      </c>
      <c r="BT68" s="53"/>
      <c r="BU68" s="53"/>
      <c r="BV68" s="53"/>
      <c r="BW68" s="53"/>
      <c r="BX68" s="59">
        <f t="shared" si="5"/>
        <v>3</v>
      </c>
      <c r="BY68" s="76" t="str">
        <f>M24</f>
        <v>Haiti</v>
      </c>
      <c r="BZ68" s="53">
        <f>N24</f>
        <v>0</v>
      </c>
      <c r="CA68" s="53">
        <f>O24</f>
        <v>0</v>
      </c>
      <c r="CB68" s="53">
        <f>P24</f>
        <v>0</v>
      </c>
      <c r="CC68" s="53">
        <f>Q24</f>
        <v>0</v>
      </c>
      <c r="CD68" s="89">
        <f t="shared" si="6"/>
        <v>10</v>
      </c>
      <c r="CE68" s="103"/>
      <c r="CF68" s="26" t="str">
        <f>N29</f>
        <v>3C</v>
      </c>
      <c r="CG68" s="53"/>
      <c r="CH68" s="103">
        <f t="shared" ref="CH68:CH77" si="8">CH67-1</f>
        <v>10</v>
      </c>
      <c r="CI68" s="53"/>
      <c r="CJ68" s="10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W68" s="53"/>
      <c r="CX68" s="106"/>
      <c r="CZ68" s="106"/>
    </row>
    <row r="69" spans="1:104">
      <c r="A69" s="2">
        <v>79</v>
      </c>
      <c r="B69" s="6">
        <f>VLOOKUP(A69,Spiele!$A$1:$L$116,2,FALSE)</f>
        <v>46203.833333333336</v>
      </c>
      <c r="C69" s="6" t="str">
        <f>VLOOKUP(A69,Spiele!$A$1:$L$116,9,FALSE)</f>
        <v>Mexico City</v>
      </c>
      <c r="D69" s="144" t="str">
        <f>M7</f>
        <v/>
      </c>
      <c r="E69" s="14" t="s">
        <v>23</v>
      </c>
      <c r="F69" s="33" t="str">
        <f>VLOOKUP(R69,$BC$66:$BF$73,4,FALSE)</f>
        <v/>
      </c>
      <c r="G69" s="16"/>
      <c r="H69" s="74"/>
      <c r="I69" s="11" t="s">
        <v>24</v>
      </c>
      <c r="J69" s="74"/>
      <c r="K69" s="7" t="s">
        <v>25</v>
      </c>
      <c r="L69" s="1"/>
      <c r="M69" s="145" t="str">
        <f t="shared" si="0"/>
        <v/>
      </c>
      <c r="N69" s="134" t="str">
        <f>N7</f>
        <v>1A</v>
      </c>
      <c r="O69" s="134" t="str">
        <f>R69</f>
        <v>3H</v>
      </c>
      <c r="P69" s="134" t="s">
        <v>195</v>
      </c>
      <c r="Q69" s="97"/>
      <c r="R69" s="136" t="str">
        <f>VLOOKUP(N69,BB$66:BC$73,2,FALSE)</f>
        <v>3H</v>
      </c>
      <c r="V69" s="59"/>
      <c r="W69" s="59"/>
      <c r="Z69" s="59"/>
      <c r="AC69" s="55"/>
      <c r="AE69" s="2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X69" s="106"/>
      <c r="AY69" s="106"/>
      <c r="AZ69" s="106"/>
      <c r="BB69" s="73" t="str">
        <f>FIFA!F1</f>
        <v>1E</v>
      </c>
      <c r="BC69" s="136" t="str">
        <f>IF(CJ69="",INDEX(FIFA!F:F,MATCH($BC$62,FIFA!B:B,0)),CJ69)</f>
        <v>3C</v>
      </c>
      <c r="BD69" s="16" t="s">
        <v>196</v>
      </c>
      <c r="BF69" s="137" t="str">
        <f t="shared" si="7"/>
        <v/>
      </c>
      <c r="BG69" s="53"/>
      <c r="BH69" s="138" t="str">
        <f t="shared" si="1"/>
        <v>D</v>
      </c>
      <c r="BI69" s="134"/>
      <c r="BJ69" s="139">
        <f>SMALL(BR$66:BR$73,4)</f>
        <v>4</v>
      </c>
      <c r="BK69" s="1" t="str">
        <f t="shared" si="2"/>
        <v>D</v>
      </c>
      <c r="BL69" s="1">
        <f t="shared" si="3"/>
        <v>4</v>
      </c>
      <c r="BM69" s="90" t="str">
        <f>VLOOKUP(4,$BX$66:$CC$77,2,FALSE)</f>
        <v>Australien</v>
      </c>
      <c r="BN69" s="2">
        <f>VLOOKUP(4,$BX$66:$CC$77,3,FALSE)</f>
        <v>0</v>
      </c>
      <c r="BO69" s="2">
        <f>VLOOKUP(4,$BX$66:$CC$77,4,FALSE)</f>
        <v>0</v>
      </c>
      <c r="BP69" s="2">
        <f>VLOOKUP(4,$BX$66:$CC$77,5,FALSE)</f>
        <v>0</v>
      </c>
      <c r="BQ69" s="2">
        <f>VLOOKUP(4,$BX$66:$CC$77,6,FALSE)</f>
        <v>0</v>
      </c>
      <c r="BR69" s="1">
        <f t="shared" si="4"/>
        <v>4</v>
      </c>
      <c r="BS69" s="140" t="str">
        <f>MID(VLOOKUP(4,$BX$66:$CF$77,9,FALSE),2,1)</f>
        <v>D</v>
      </c>
      <c r="BT69" s="53"/>
      <c r="BU69" s="53"/>
      <c r="BV69" s="53"/>
      <c r="BW69" s="53"/>
      <c r="BX69" s="59">
        <f t="shared" si="5"/>
        <v>4</v>
      </c>
      <c r="BY69" s="76" t="str">
        <f>BM4</f>
        <v>Australien</v>
      </c>
      <c r="BZ69" s="53">
        <f>BN4</f>
        <v>0</v>
      </c>
      <c r="CA69" s="53">
        <f>BO4</f>
        <v>0</v>
      </c>
      <c r="CB69" s="53">
        <f>BP4</f>
        <v>0</v>
      </c>
      <c r="CC69" s="53">
        <f>BQ4</f>
        <v>0</v>
      </c>
      <c r="CD69" s="89">
        <f t="shared" si="6"/>
        <v>9</v>
      </c>
      <c r="CE69" s="103"/>
      <c r="CF69" s="71" t="str">
        <f>BN9</f>
        <v>3D</v>
      </c>
      <c r="CG69" s="53"/>
      <c r="CH69" s="103">
        <f t="shared" si="8"/>
        <v>9</v>
      </c>
      <c r="CI69" s="53"/>
      <c r="CJ69" s="10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W69" s="53"/>
      <c r="CX69" s="106"/>
      <c r="CZ69" s="106"/>
    </row>
    <row r="70" spans="1:104">
      <c r="A70" s="2">
        <v>80</v>
      </c>
      <c r="B70" s="6">
        <f>VLOOKUP(A70,Spiele!$A$1:$L$116,2,FALSE)</f>
        <v>46204.5</v>
      </c>
      <c r="C70" s="6" t="str">
        <f>VLOOKUP(A70,Spiele!$A$1:$L$116,9,FALSE)</f>
        <v>Atlanta</v>
      </c>
      <c r="D70" s="130" t="str">
        <f>BM57</f>
        <v/>
      </c>
      <c r="E70" s="14" t="s">
        <v>23</v>
      </c>
      <c r="F70" s="33" t="str">
        <f>VLOOKUP(R70,$BC$66:$BF$73,4,FALSE)</f>
        <v/>
      </c>
      <c r="G70" s="16"/>
      <c r="H70" s="74"/>
      <c r="I70" s="11" t="s">
        <v>24</v>
      </c>
      <c r="J70" s="74"/>
      <c r="K70" s="7" t="s">
        <v>25</v>
      </c>
      <c r="L70" s="1"/>
      <c r="M70" s="145" t="str">
        <f t="shared" si="0"/>
        <v/>
      </c>
      <c r="N70" s="134" t="str">
        <f>BN57</f>
        <v>1L</v>
      </c>
      <c r="O70" s="134" t="str">
        <f>R70</f>
        <v>3E</v>
      </c>
      <c r="P70" s="134" t="s">
        <v>197</v>
      </c>
      <c r="Q70" s="97"/>
      <c r="R70" s="136" t="str">
        <f>VLOOKUP(N70,BB$66:BC$73,2,FALSE)</f>
        <v>3E</v>
      </c>
      <c r="V70" s="59"/>
      <c r="W70" s="59"/>
      <c r="Z70" s="59"/>
      <c r="AC70" s="55"/>
      <c r="AE70" s="2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X70" s="106"/>
      <c r="AY70" s="106"/>
      <c r="AZ70" s="106"/>
      <c r="BB70" s="73" t="str">
        <f>FIFA!G1</f>
        <v>1G</v>
      </c>
      <c r="BC70" s="136" t="str">
        <f>IF(CJ70="",INDEX(FIFA!G:G, MATCH($BC$62, FIFA!B:B, 0)),CJ70)</f>
        <v>3A</v>
      </c>
      <c r="BD70" s="16" t="s">
        <v>198</v>
      </c>
      <c r="BF70" s="137" t="str">
        <f t="shared" si="7"/>
        <v/>
      </c>
      <c r="BG70" s="53"/>
      <c r="BH70" s="138" t="str">
        <f t="shared" si="1"/>
        <v>E</v>
      </c>
      <c r="BI70" s="134"/>
      <c r="BJ70" s="139">
        <f>SMALL(BR$66:BR$73,5)</f>
        <v>5</v>
      </c>
      <c r="BK70" s="1" t="str">
        <f t="shared" si="2"/>
        <v>E</v>
      </c>
      <c r="BL70" s="1">
        <f t="shared" si="3"/>
        <v>5</v>
      </c>
      <c r="BM70" s="90" t="str">
        <f>VLOOKUP(5,$BX$66:$CC$77,2,FALSE)</f>
        <v>Elfenbeinküste</v>
      </c>
      <c r="BN70" s="2">
        <f>VLOOKUP(5,$BX$66:$CC$77,3,FALSE)</f>
        <v>0</v>
      </c>
      <c r="BO70" s="2">
        <f>VLOOKUP(5,$BX$66:$CC$77,4,FALSE)</f>
        <v>0</v>
      </c>
      <c r="BP70" s="2">
        <f>VLOOKUP(5,$BX$66:$CC$77,5,FALSE)</f>
        <v>0</v>
      </c>
      <c r="BQ70" s="2">
        <f>VLOOKUP(5,$BX$66:$CC$77,6,FALSE)</f>
        <v>0</v>
      </c>
      <c r="BR70" s="1">
        <f t="shared" si="4"/>
        <v>5</v>
      </c>
      <c r="BS70" s="140" t="str">
        <f>MID(VLOOKUP(5,$BX$66:$CF$77,9,FALSE),2,1)</f>
        <v>E</v>
      </c>
      <c r="BT70" s="53"/>
      <c r="BU70" s="53"/>
      <c r="BV70" s="53"/>
      <c r="BW70" s="53"/>
      <c r="BX70" s="59">
        <f t="shared" si="5"/>
        <v>5</v>
      </c>
      <c r="BY70" s="76" t="str">
        <f>BM14</f>
        <v>Elfenbeinküste</v>
      </c>
      <c r="BZ70" s="53">
        <f>BN14</f>
        <v>0</v>
      </c>
      <c r="CA70" s="53">
        <f>BO14</f>
        <v>0</v>
      </c>
      <c r="CB70" s="53">
        <f>BP14</f>
        <v>0</v>
      </c>
      <c r="CC70" s="53">
        <f>BQ14</f>
        <v>0</v>
      </c>
      <c r="CD70" s="89">
        <f t="shared" si="6"/>
        <v>8</v>
      </c>
      <c r="CE70" s="103"/>
      <c r="CF70" s="68" t="str">
        <f>BN19</f>
        <v>3E</v>
      </c>
      <c r="CG70" s="53"/>
      <c r="CH70" s="103">
        <f t="shared" si="8"/>
        <v>8</v>
      </c>
      <c r="CI70" s="53"/>
      <c r="CJ70" s="10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W70" s="53"/>
      <c r="CX70" s="106"/>
      <c r="CZ70" s="106"/>
    </row>
    <row r="71" spans="1:104">
      <c r="A71" s="2">
        <v>82</v>
      </c>
      <c r="B71" s="6">
        <f>VLOOKUP(A71,Spiele!$A$1:$L$116,2,FALSE)</f>
        <v>46204.541666666664</v>
      </c>
      <c r="C71" s="6" t="str">
        <f>VLOOKUP(A71,Spiele!$A$1:$L$116,9,FALSE)</f>
        <v>Seattle</v>
      </c>
      <c r="D71" s="121" t="str">
        <f>M37</f>
        <v/>
      </c>
      <c r="E71" s="14" t="s">
        <v>23</v>
      </c>
      <c r="F71" s="33" t="str">
        <f>VLOOKUP(R71,$BC$66:$BF$73,4,FALSE)</f>
        <v/>
      </c>
      <c r="G71" s="16"/>
      <c r="H71" s="74"/>
      <c r="I71" s="11" t="s">
        <v>24</v>
      </c>
      <c r="J71" s="74"/>
      <c r="K71" s="7" t="s">
        <v>25</v>
      </c>
      <c r="L71" s="1"/>
      <c r="M71" s="133" t="str">
        <f t="shared" si="0"/>
        <v/>
      </c>
      <c r="N71" s="134" t="str">
        <f>N37</f>
        <v>1G</v>
      </c>
      <c r="O71" s="134" t="str">
        <f>R71</f>
        <v>3A</v>
      </c>
      <c r="P71" s="134" t="s">
        <v>199</v>
      </c>
      <c r="Q71" s="16"/>
      <c r="R71" s="136" t="str">
        <f>VLOOKUP(N71,BB$66:BC$73,2,FALSE)</f>
        <v>3A</v>
      </c>
      <c r="S71" s="4"/>
      <c r="T71" s="4"/>
      <c r="U71" s="4"/>
      <c r="V71" s="4"/>
      <c r="W71" s="4"/>
      <c r="X71" s="4"/>
      <c r="Z71" s="59"/>
      <c r="AC71" s="55"/>
      <c r="AE71" s="2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X71" s="106"/>
      <c r="AY71" s="106"/>
      <c r="AZ71" s="106"/>
      <c r="BB71" s="73" t="str">
        <f>FIFA!H1</f>
        <v>1I</v>
      </c>
      <c r="BC71" s="136" t="str">
        <f>IF(CJ71="",INDEX(FIFA!H:H, MATCH($BC$62, FIFA!B:B, 0)),CJ71)</f>
        <v>3F</v>
      </c>
      <c r="BD71" s="16" t="s">
        <v>200</v>
      </c>
      <c r="BF71" s="137" t="str">
        <f t="shared" si="7"/>
        <v/>
      </c>
      <c r="BG71" s="53"/>
      <c r="BH71" s="138" t="str">
        <f t="shared" si="1"/>
        <v>F</v>
      </c>
      <c r="BI71" s="134"/>
      <c r="BJ71" s="139">
        <f>SMALL(BR$66:BR$73,6)</f>
        <v>6</v>
      </c>
      <c r="BK71" s="1" t="str">
        <f t="shared" si="2"/>
        <v>F</v>
      </c>
      <c r="BL71" s="1">
        <f t="shared" si="3"/>
        <v>6</v>
      </c>
      <c r="BM71" s="90" t="str">
        <f>VLOOKUP(6,$BX$66:$CC$77,2,FALSE)</f>
        <v>Schweden</v>
      </c>
      <c r="BN71" s="2">
        <f t="shared" ref="BN71:BN77" si="9">VLOOKUP(6,$BX$66:$CC$77,3,FALSE)</f>
        <v>0</v>
      </c>
      <c r="BO71" s="2">
        <f t="shared" ref="BO71:BO77" si="10">VLOOKUP(6,$BX$66:$CC$77,4,FALSE)</f>
        <v>0</v>
      </c>
      <c r="BP71" s="2">
        <f t="shared" ref="BP71:BP77" si="11">VLOOKUP(6,$BX$66:$CC$77,5,FALSE)</f>
        <v>0</v>
      </c>
      <c r="BQ71" s="2">
        <f t="shared" ref="BQ71:BQ77" si="12">VLOOKUP(6,$BX$66:$CC$77,6,FALSE)</f>
        <v>0</v>
      </c>
      <c r="BR71" s="1">
        <f t="shared" si="4"/>
        <v>6</v>
      </c>
      <c r="BS71" s="140" t="str">
        <f>MID(VLOOKUP(6,$BX$66:$CF$77,9,FALSE),2,1)</f>
        <v>F</v>
      </c>
      <c r="BT71" s="53"/>
      <c r="BU71" s="53"/>
      <c r="BV71" s="53"/>
      <c r="BW71" s="53"/>
      <c r="BX71" s="59">
        <f t="shared" si="5"/>
        <v>6</v>
      </c>
      <c r="BY71" s="76" t="str">
        <f>BM24</f>
        <v>Schweden</v>
      </c>
      <c r="BZ71" s="53">
        <f>BN24</f>
        <v>0</v>
      </c>
      <c r="CA71" s="53">
        <f>BO24</f>
        <v>0</v>
      </c>
      <c r="CB71" s="53">
        <f>BP24</f>
        <v>0</v>
      </c>
      <c r="CC71" s="53">
        <f>BQ24</f>
        <v>0</v>
      </c>
      <c r="CD71" s="89">
        <f t="shared" si="6"/>
        <v>7</v>
      </c>
      <c r="CE71" s="103"/>
      <c r="CF71" s="114" t="str">
        <f>BN29</f>
        <v>3F</v>
      </c>
      <c r="CG71" s="53"/>
      <c r="CH71" s="103">
        <f t="shared" si="8"/>
        <v>7</v>
      </c>
      <c r="CI71" s="53"/>
      <c r="CJ71" s="10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W71" s="53"/>
      <c r="CX71" s="106"/>
      <c r="CZ71" s="106"/>
    </row>
    <row r="72" spans="1:104">
      <c r="A72" s="2">
        <v>81</v>
      </c>
      <c r="B72" s="6">
        <f>VLOOKUP(A72,Spiele!$A$1:$L$116,2,FALSE)</f>
        <v>46204.708333333336</v>
      </c>
      <c r="C72" s="6" t="str">
        <f>VLOOKUP(A72,Spiele!$A$1:$L$116,9,FALSE)</f>
        <v>San Francisco</v>
      </c>
      <c r="D72" s="92" t="str">
        <f>BM7</f>
        <v/>
      </c>
      <c r="E72" s="14" t="s">
        <v>23</v>
      </c>
      <c r="F72" s="33" t="str">
        <f>VLOOKUP(R72,$BC$66:$BF$73,4,FALSE)</f>
        <v/>
      </c>
      <c r="G72" s="16"/>
      <c r="H72" s="74"/>
      <c r="I72" s="11" t="s">
        <v>24</v>
      </c>
      <c r="J72" s="74"/>
      <c r="K72" s="7" t="s">
        <v>25</v>
      </c>
      <c r="L72" s="1"/>
      <c r="M72" s="133" t="str">
        <f t="shared" si="0"/>
        <v/>
      </c>
      <c r="N72" s="134" t="str">
        <f>BN7</f>
        <v>1D</v>
      </c>
      <c r="O72" s="134" t="str">
        <f>R72</f>
        <v>3B</v>
      </c>
      <c r="P72" s="134" t="s">
        <v>201</v>
      </c>
      <c r="Q72" s="97"/>
      <c r="R72" s="136" t="str">
        <f>VLOOKUP(N72,BB$66:BC$73,2,FALSE)</f>
        <v>3B</v>
      </c>
      <c r="S72" s="4"/>
      <c r="T72" s="4"/>
      <c r="U72" s="4"/>
      <c r="V72" s="4"/>
      <c r="W72" s="4"/>
      <c r="X72" s="4"/>
      <c r="AC72" s="55"/>
      <c r="AE72" s="2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X72" s="106"/>
      <c r="AY72" s="106"/>
      <c r="AZ72" s="106"/>
      <c r="BB72" s="73" t="str">
        <f>FIFA!I1</f>
        <v>1K</v>
      </c>
      <c r="BC72" s="136" t="str">
        <f>IF(CJ72="",INDEX(FIFA!I:I, MATCH($BC$62, FIFA!B:B, 0)),CJ72)</f>
        <v>3D</v>
      </c>
      <c r="BD72" s="16" t="s">
        <v>202</v>
      </c>
      <c r="BF72" s="137" t="str">
        <f t="shared" si="7"/>
        <v/>
      </c>
      <c r="BG72" s="53"/>
      <c r="BH72" s="138" t="str">
        <f t="shared" si="1"/>
        <v>G</v>
      </c>
      <c r="BI72" s="134"/>
      <c r="BJ72" s="139">
        <f>SMALL(BR$66:BR$73,7)</f>
        <v>7</v>
      </c>
      <c r="BK72" s="1" t="str">
        <f t="shared" si="2"/>
        <v>G</v>
      </c>
      <c r="BL72" s="1">
        <f t="shared" si="3"/>
        <v>7</v>
      </c>
      <c r="BM72" s="90" t="str">
        <f>VLOOKUP(7,$BX$66:$CC$77,2,FALSE)</f>
        <v>IR Iran</v>
      </c>
      <c r="BN72" s="2">
        <f t="shared" si="9"/>
        <v>0</v>
      </c>
      <c r="BO72" s="2">
        <f t="shared" si="10"/>
        <v>0</v>
      </c>
      <c r="BP72" s="2">
        <f t="shared" si="11"/>
        <v>0</v>
      </c>
      <c r="BQ72" s="2">
        <f t="shared" si="12"/>
        <v>0</v>
      </c>
      <c r="BR72" s="1">
        <f t="shared" si="4"/>
        <v>7</v>
      </c>
      <c r="BS72" s="140" t="str">
        <f>MID(VLOOKUP(7,$BX$66:$CF$77,9,FALSE),2,1)</f>
        <v>G</v>
      </c>
      <c r="BT72" s="53"/>
      <c r="BU72" s="53"/>
      <c r="BV72" s="53"/>
      <c r="BW72" s="53"/>
      <c r="BX72" s="59">
        <f t="shared" si="5"/>
        <v>7</v>
      </c>
      <c r="BY72" s="146" t="str">
        <f>M34</f>
        <v>IR Iran</v>
      </c>
      <c r="BZ72" s="53">
        <f>N34</f>
        <v>0</v>
      </c>
      <c r="CA72" s="53">
        <f>O34</f>
        <v>0</v>
      </c>
      <c r="CB72" s="53">
        <f>P34</f>
        <v>0</v>
      </c>
      <c r="CC72" s="53">
        <f>Q34</f>
        <v>0</v>
      </c>
      <c r="CD72" s="89">
        <f t="shared" si="6"/>
        <v>6</v>
      </c>
      <c r="CE72" s="103"/>
      <c r="CF72" s="117" t="s">
        <v>150</v>
      </c>
      <c r="CG72" s="53"/>
      <c r="CH72" s="103">
        <f t="shared" si="8"/>
        <v>6</v>
      </c>
      <c r="CI72" s="53"/>
      <c r="CJ72" s="10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W72" s="53"/>
      <c r="CX72" s="106"/>
      <c r="CZ72" s="106"/>
    </row>
    <row r="73" spans="1:104">
      <c r="A73" s="2">
        <v>84</v>
      </c>
      <c r="B73" s="6">
        <f>VLOOKUP(A73,Spiele!$A$1:$L$116,2,FALSE)</f>
        <v>46205.5</v>
      </c>
      <c r="C73" s="6" t="str">
        <f>VLOOKUP(A73,Spiele!$A$1:$L$116,9,FALSE)</f>
        <v>Los Angeles</v>
      </c>
      <c r="D73" s="126" t="str">
        <f>M47</f>
        <v/>
      </c>
      <c r="E73" s="14" t="s">
        <v>23</v>
      </c>
      <c r="F73" s="120" t="str">
        <f>BM38</f>
        <v/>
      </c>
      <c r="G73" s="16"/>
      <c r="H73" s="74"/>
      <c r="I73" s="11" t="s">
        <v>24</v>
      </c>
      <c r="J73" s="74"/>
      <c r="K73" s="7" t="s">
        <v>25</v>
      </c>
      <c r="L73" s="1"/>
      <c r="M73" s="135" t="str">
        <f t="shared" si="0"/>
        <v/>
      </c>
      <c r="N73" s="134" t="str">
        <f>N47</f>
        <v>1H</v>
      </c>
      <c r="O73" s="134" t="str">
        <f>BN38</f>
        <v>2J</v>
      </c>
      <c r="P73" s="134" t="s">
        <v>203</v>
      </c>
      <c r="Q73" s="97"/>
      <c r="R73" s="101"/>
      <c r="S73" s="4"/>
      <c r="T73" s="4"/>
      <c r="U73" s="4"/>
      <c r="V73" s="4"/>
      <c r="W73" s="4"/>
      <c r="X73" s="4"/>
      <c r="Z73" s="59"/>
      <c r="AC73" s="55"/>
      <c r="AE73" s="2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X73" s="106"/>
      <c r="AY73" s="106"/>
      <c r="AZ73" s="106"/>
      <c r="BB73" s="73" t="str">
        <f>FIFA!J1</f>
        <v>1L</v>
      </c>
      <c r="BC73" s="136" t="str">
        <f>IF(CJ73="",INDEX(FIFA!J:J, MATCH($BC$62, FIFA!B:B, 0)),CJ73)</f>
        <v>3E</v>
      </c>
      <c r="BD73" s="16" t="s">
        <v>204</v>
      </c>
      <c r="BF73" s="137" t="str">
        <f t="shared" si="7"/>
        <v/>
      </c>
      <c r="BG73" s="53"/>
      <c r="BH73" s="138" t="str">
        <f t="shared" si="1"/>
        <v>H</v>
      </c>
      <c r="BI73" s="134"/>
      <c r="BJ73" s="139">
        <f>SMALL(BR$66:BR$73,8)</f>
        <v>8</v>
      </c>
      <c r="BK73" s="1" t="str">
        <f t="shared" si="2"/>
        <v>H</v>
      </c>
      <c r="BL73" s="1">
        <f t="shared" si="3"/>
        <v>8</v>
      </c>
      <c r="BM73" s="90" t="str">
        <f>VLOOKUP(8,$BX$66:$CC$77,2,FALSE)</f>
        <v>Saudiarabien</v>
      </c>
      <c r="BN73" s="2">
        <f t="shared" si="9"/>
        <v>0</v>
      </c>
      <c r="BO73" s="2">
        <f t="shared" si="10"/>
        <v>0</v>
      </c>
      <c r="BP73" s="2">
        <f t="shared" si="11"/>
        <v>0</v>
      </c>
      <c r="BQ73" s="2">
        <f t="shared" si="12"/>
        <v>0</v>
      </c>
      <c r="BR73" s="1">
        <f t="shared" si="4"/>
        <v>8</v>
      </c>
      <c r="BS73" s="140" t="str">
        <f>MID(VLOOKUP(8,$BX$66:$CF$77,9,FALSE),2,1)</f>
        <v>H</v>
      </c>
      <c r="BT73" s="53"/>
      <c r="BU73" s="53"/>
      <c r="BV73" s="53"/>
      <c r="BW73" s="53"/>
      <c r="BX73" s="59">
        <f t="shared" si="5"/>
        <v>8</v>
      </c>
      <c r="BY73" s="76" t="str">
        <f>M44</f>
        <v>Saudiarabien</v>
      </c>
      <c r="BZ73" s="53">
        <f>N44</f>
        <v>0</v>
      </c>
      <c r="CA73" s="53">
        <f>O44</f>
        <v>0</v>
      </c>
      <c r="CB73" s="53">
        <f>P44</f>
        <v>0</v>
      </c>
      <c r="CC73" s="53">
        <f>Q44</f>
        <v>0</v>
      </c>
      <c r="CD73" s="89">
        <f t="shared" si="6"/>
        <v>5</v>
      </c>
      <c r="CE73" s="103"/>
      <c r="CF73" s="122" t="s">
        <v>164</v>
      </c>
      <c r="CG73" s="53"/>
      <c r="CH73" s="103">
        <f t="shared" si="8"/>
        <v>5</v>
      </c>
      <c r="CI73" s="53"/>
      <c r="CJ73" s="10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W73" s="53"/>
      <c r="CX73" s="106"/>
      <c r="CZ73" s="106"/>
    </row>
    <row r="74" spans="1:104">
      <c r="A74" s="2">
        <v>83</v>
      </c>
      <c r="B74" s="6">
        <f>VLOOKUP(A74,Spiele!$A$1:$L$116,2,FALSE)</f>
        <v>46205.791666666664</v>
      </c>
      <c r="C74" s="6" t="str">
        <f>VLOOKUP(A74,Spiele!$A$1:$L$116,9,FALSE)</f>
        <v>Toronto</v>
      </c>
      <c r="D74" s="125" t="str">
        <f>BM48</f>
        <v/>
      </c>
      <c r="E74" s="14" t="s">
        <v>23</v>
      </c>
      <c r="F74" s="130" t="str">
        <f>BM58</f>
        <v/>
      </c>
      <c r="G74" s="16"/>
      <c r="H74" s="74"/>
      <c r="I74" s="11" t="s">
        <v>24</v>
      </c>
      <c r="J74" s="74"/>
      <c r="K74" s="7" t="s">
        <v>25</v>
      </c>
      <c r="L74" s="1"/>
      <c r="M74" s="135" t="str">
        <f t="shared" si="0"/>
        <v/>
      </c>
      <c r="N74" s="134" t="str">
        <f>BN48</f>
        <v>2K</v>
      </c>
      <c r="O74" s="134" t="str">
        <f>BN58</f>
        <v>2L</v>
      </c>
      <c r="P74" s="134" t="s">
        <v>205</v>
      </c>
      <c r="Q74" s="97"/>
      <c r="R74" s="101"/>
      <c r="S74" s="4"/>
      <c r="T74" s="4"/>
      <c r="U74" s="4"/>
      <c r="V74" s="4"/>
      <c r="W74" s="4"/>
      <c r="X74" s="4"/>
      <c r="Z74" s="59"/>
      <c r="AC74" s="55"/>
      <c r="AE74" s="2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X74" s="106"/>
      <c r="AY74" s="106"/>
      <c r="AZ74" s="106"/>
      <c r="BB74" s="53"/>
      <c r="BC74" s="53"/>
      <c r="BD74" s="59"/>
      <c r="BE74" s="53"/>
      <c r="BF74" s="53"/>
      <c r="BG74" s="53"/>
      <c r="BH74" s="2"/>
      <c r="BI74" s="2"/>
      <c r="BJ74" s="1"/>
      <c r="BK74" s="1" t="str">
        <f t="shared" si="2"/>
        <v>I</v>
      </c>
      <c r="BL74" s="1">
        <f t="shared" si="3"/>
        <v>9</v>
      </c>
      <c r="BM74" s="9" t="str">
        <f>VLOOKUP(9,$BX$66:$CC$77,2,FALSE)</f>
        <v>Irak</v>
      </c>
      <c r="BN74" s="2">
        <f t="shared" si="9"/>
        <v>0</v>
      </c>
      <c r="BO74" s="2">
        <f t="shared" si="10"/>
        <v>0</v>
      </c>
      <c r="BP74" s="2">
        <f t="shared" si="11"/>
        <v>0</v>
      </c>
      <c r="BQ74" s="2">
        <f t="shared" si="12"/>
        <v>0</v>
      </c>
      <c r="BR74" s="1">
        <f t="shared" si="4"/>
        <v>9</v>
      </c>
      <c r="BS74" s="51" t="str">
        <f>MID(VLOOKUP(9,$BX$66:$CF$77,9,FALSE),2,1)</f>
        <v>I</v>
      </c>
      <c r="BT74" s="53"/>
      <c r="BU74" s="53"/>
      <c r="BV74" s="53"/>
      <c r="BW74" s="53"/>
      <c r="BX74" s="59">
        <f t="shared" si="5"/>
        <v>9</v>
      </c>
      <c r="BY74" s="76" t="str">
        <f>M54</f>
        <v>Irak</v>
      </c>
      <c r="BZ74" s="53">
        <f>N54</f>
        <v>0</v>
      </c>
      <c r="CA74" s="53">
        <f>O54</f>
        <v>0</v>
      </c>
      <c r="CB74" s="53">
        <f>P54</f>
        <v>0</v>
      </c>
      <c r="CC74" s="53">
        <f>Q54</f>
        <v>0</v>
      </c>
      <c r="CD74" s="89">
        <f t="shared" si="6"/>
        <v>4</v>
      </c>
      <c r="CE74" s="103"/>
      <c r="CF74" s="127" t="s">
        <v>177</v>
      </c>
      <c r="CG74" s="53"/>
      <c r="CH74" s="103">
        <f t="shared" si="8"/>
        <v>4</v>
      </c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W74" s="53"/>
      <c r="CX74" s="106"/>
      <c r="CZ74" s="106"/>
    </row>
    <row r="75" spans="1:104">
      <c r="A75" s="2">
        <v>85</v>
      </c>
      <c r="B75" s="6">
        <f>VLOOKUP(A75,Spiele!$A$1:$L$116,2,FALSE)</f>
        <v>46205.833333333336</v>
      </c>
      <c r="C75" s="6" t="str">
        <f>VLOOKUP(A75,Spiele!$A$1:$L$116,9,FALSE)</f>
        <v>Vancouver</v>
      </c>
      <c r="D75" s="36" t="str">
        <f>M17</f>
        <v/>
      </c>
      <c r="E75" s="14" t="s">
        <v>23</v>
      </c>
      <c r="F75" s="33" t="str">
        <f>VLOOKUP(R75,$BC$66:$BF$73,4,FALSE)</f>
        <v/>
      </c>
      <c r="G75" s="16"/>
      <c r="H75" s="74"/>
      <c r="I75" s="11" t="s">
        <v>24</v>
      </c>
      <c r="J75" s="74"/>
      <c r="K75" s="7" t="s">
        <v>25</v>
      </c>
      <c r="L75" s="1"/>
      <c r="M75" s="142" t="str">
        <f t="shared" si="0"/>
        <v/>
      </c>
      <c r="N75" s="134" t="str">
        <f>N17</f>
        <v>1B</v>
      </c>
      <c r="O75" s="134" t="str">
        <f>R75</f>
        <v>3G</v>
      </c>
      <c r="P75" s="134" t="s">
        <v>206</v>
      </c>
      <c r="Q75" s="97"/>
      <c r="R75" s="136" t="str">
        <f>VLOOKUP(N75,BB$66:BC$73,2,FALSE)</f>
        <v>3G</v>
      </c>
      <c r="S75" s="4"/>
      <c r="T75" s="4"/>
      <c r="U75" s="4"/>
      <c r="V75" s="4"/>
      <c r="W75" s="4"/>
      <c r="X75" s="4"/>
      <c r="Z75" s="59"/>
      <c r="AC75" s="55"/>
      <c r="AE75" s="2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X75" s="106"/>
      <c r="AY75" s="106"/>
      <c r="AZ75" s="106"/>
      <c r="BB75" s="53"/>
      <c r="BC75" s="53"/>
      <c r="BD75" s="53"/>
      <c r="BE75" s="53"/>
      <c r="BF75" s="53"/>
      <c r="BG75" s="53"/>
      <c r="BH75" s="2"/>
      <c r="BI75" s="2"/>
      <c r="BK75" s="1" t="str">
        <f t="shared" si="2"/>
        <v>J</v>
      </c>
      <c r="BL75" s="1">
        <f t="shared" si="3"/>
        <v>10</v>
      </c>
      <c r="BM75" s="9" t="str">
        <f>VLOOKUP(10,$BX$66:$CC$77,2,FALSE)</f>
        <v>Österreich</v>
      </c>
      <c r="BN75" s="2">
        <f t="shared" si="9"/>
        <v>0</v>
      </c>
      <c r="BO75" s="2">
        <f t="shared" si="10"/>
        <v>0</v>
      </c>
      <c r="BP75" s="2">
        <f t="shared" si="11"/>
        <v>0</v>
      </c>
      <c r="BQ75" s="2">
        <f t="shared" si="12"/>
        <v>0</v>
      </c>
      <c r="BR75" s="1">
        <f t="shared" si="4"/>
        <v>10</v>
      </c>
      <c r="BS75" s="51" t="str">
        <f>MID(VLOOKUP(10,$BX$66:$CF$77,9,FALSE),2,1)</f>
        <v>J</v>
      </c>
      <c r="BT75" s="53"/>
      <c r="BU75" s="53"/>
      <c r="BV75" s="53"/>
      <c r="BW75" s="53"/>
      <c r="BX75" s="59">
        <f t="shared" si="5"/>
        <v>10</v>
      </c>
      <c r="BY75" s="76" t="str">
        <f>BM34</f>
        <v>Österreich</v>
      </c>
      <c r="BZ75" s="53">
        <f>BN34</f>
        <v>0</v>
      </c>
      <c r="CA75" s="53">
        <f>BO34</f>
        <v>0</v>
      </c>
      <c r="CB75" s="53">
        <f>BP34</f>
        <v>0</v>
      </c>
      <c r="CC75" s="53">
        <f>BQ34</f>
        <v>0</v>
      </c>
      <c r="CD75" s="89">
        <f t="shared" si="6"/>
        <v>3</v>
      </c>
      <c r="CE75" s="103"/>
      <c r="CF75" s="119" t="s">
        <v>151</v>
      </c>
      <c r="CG75" s="53"/>
      <c r="CH75" s="103">
        <f t="shared" si="8"/>
        <v>3</v>
      </c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W75" s="53"/>
      <c r="CX75" s="106"/>
      <c r="CZ75" s="106"/>
    </row>
    <row r="76" spans="1:104">
      <c r="A76" s="2">
        <v>88</v>
      </c>
      <c r="B76" s="6">
        <f>VLOOKUP(A76,Spiele!$A$1:$L$116,2,FALSE)</f>
        <v>46206.541666666672</v>
      </c>
      <c r="C76" s="6" t="str">
        <f>VLOOKUP(A76,Spiele!$A$1:$L$116,9,FALSE)</f>
        <v>Dallas</v>
      </c>
      <c r="D76" s="92" t="str">
        <f>BM8</f>
        <v/>
      </c>
      <c r="E76" s="14" t="s">
        <v>23</v>
      </c>
      <c r="F76" s="121" t="str">
        <f>M38</f>
        <v/>
      </c>
      <c r="G76" s="16"/>
      <c r="H76" s="74"/>
      <c r="I76" s="11" t="s">
        <v>24</v>
      </c>
      <c r="J76" s="74"/>
      <c r="K76" s="7" t="s">
        <v>25</v>
      </c>
      <c r="L76" s="1"/>
      <c r="M76" s="142" t="str">
        <f t="shared" si="0"/>
        <v/>
      </c>
      <c r="N76" s="134" t="str">
        <f>BN8</f>
        <v>2D</v>
      </c>
      <c r="O76" s="134" t="str">
        <f>N38</f>
        <v>2G</v>
      </c>
      <c r="P76" s="134" t="s">
        <v>207</v>
      </c>
      <c r="Q76" s="97"/>
      <c r="R76" s="101"/>
      <c r="S76" s="4"/>
      <c r="T76" s="4"/>
      <c r="U76" s="4"/>
      <c r="V76" s="4"/>
      <c r="W76" s="4"/>
      <c r="X76" s="4"/>
      <c r="Z76" s="59"/>
      <c r="AC76" s="55"/>
      <c r="AE76" s="2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X76" s="106"/>
      <c r="AY76" s="106"/>
      <c r="AZ76" s="106"/>
      <c r="BB76" s="55"/>
      <c r="BC76" s="53"/>
      <c r="BD76" s="53"/>
      <c r="BE76" s="53"/>
      <c r="BF76" s="53"/>
      <c r="BG76" s="53"/>
      <c r="BH76" s="2"/>
      <c r="BI76" s="2"/>
      <c r="BJ76" s="1"/>
      <c r="BK76" s="1" t="str">
        <f t="shared" si="2"/>
        <v>K</v>
      </c>
      <c r="BL76" s="1">
        <f t="shared" si="3"/>
        <v>11</v>
      </c>
      <c r="BM76" s="9" t="str">
        <f>VLOOKUP(11,$BX$66:$CC$77,2,FALSE)</f>
        <v>Usbekistan</v>
      </c>
      <c r="BN76" s="2">
        <f t="shared" si="9"/>
        <v>0</v>
      </c>
      <c r="BO76" s="2">
        <f t="shared" si="10"/>
        <v>0</v>
      </c>
      <c r="BP76" s="2">
        <f t="shared" si="11"/>
        <v>0</v>
      </c>
      <c r="BQ76" s="2">
        <f t="shared" si="12"/>
        <v>0</v>
      </c>
      <c r="BR76" s="1">
        <f t="shared" si="4"/>
        <v>11</v>
      </c>
      <c r="BS76" s="51" t="str">
        <f>MID(VLOOKUP(11,$BX$66:$CF$77,9,FALSE),2,1)</f>
        <v>K</v>
      </c>
      <c r="BT76" s="53"/>
      <c r="BU76" s="53"/>
      <c r="BV76" s="53"/>
      <c r="BW76" s="53"/>
      <c r="BX76" s="59">
        <f t="shared" si="5"/>
        <v>11</v>
      </c>
      <c r="BY76" s="76" t="str">
        <f>BM44</f>
        <v>Usbekistan</v>
      </c>
      <c r="BZ76" s="53">
        <f>BN44</f>
        <v>0</v>
      </c>
      <c r="CA76" s="53">
        <f>BO44</f>
        <v>0</v>
      </c>
      <c r="CB76" s="53">
        <f>BP44</f>
        <v>0</v>
      </c>
      <c r="CC76" s="53">
        <f>BQ44</f>
        <v>0</v>
      </c>
      <c r="CD76" s="89">
        <f t="shared" si="6"/>
        <v>2</v>
      </c>
      <c r="CE76" s="103"/>
      <c r="CF76" s="124" t="s">
        <v>165</v>
      </c>
      <c r="CG76" s="53"/>
      <c r="CH76" s="103">
        <f t="shared" si="8"/>
        <v>2</v>
      </c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W76" s="53"/>
      <c r="CX76" s="106"/>
      <c r="CZ76" s="106"/>
    </row>
    <row r="77" spans="1:104">
      <c r="A77" s="2">
        <v>86</v>
      </c>
      <c r="B77" s="6">
        <f>VLOOKUP(A77,Spiele!$A$1:$L$116,2,FALSE)</f>
        <v>46206.75</v>
      </c>
      <c r="C77" s="6" t="str">
        <f>VLOOKUP(A77,Spiele!$A$1:$L$116,9,FALSE)</f>
        <v>Miami</v>
      </c>
      <c r="D77" s="120" t="str">
        <f>BM37</f>
        <v/>
      </c>
      <c r="E77" s="14" t="s">
        <v>23</v>
      </c>
      <c r="F77" s="126" t="str">
        <f>M48</f>
        <v/>
      </c>
      <c r="G77" s="16"/>
      <c r="H77" s="74"/>
      <c r="I77" s="11" t="s">
        <v>24</v>
      </c>
      <c r="J77" s="74"/>
      <c r="K77" s="7" t="s">
        <v>25</v>
      </c>
      <c r="L77" s="1"/>
      <c r="M77" s="145" t="str">
        <f t="shared" si="0"/>
        <v/>
      </c>
      <c r="N77" s="134" t="str">
        <f>BN37</f>
        <v>1J</v>
      </c>
      <c r="O77" s="134" t="str">
        <f>N48</f>
        <v>2H</v>
      </c>
      <c r="P77" s="134" t="s">
        <v>208</v>
      </c>
      <c r="Q77" s="97"/>
      <c r="R77" s="101"/>
      <c r="S77" s="4"/>
      <c r="T77" s="4"/>
      <c r="U77" s="4"/>
      <c r="V77" s="4"/>
      <c r="W77" s="4"/>
      <c r="X77" s="4"/>
      <c r="Z77" s="59"/>
      <c r="AC77" s="55"/>
      <c r="AE77" s="2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X77" s="106"/>
      <c r="AY77" s="106"/>
      <c r="AZ77" s="106"/>
      <c r="BB77" s="147"/>
      <c r="BC77" s="53"/>
      <c r="BE77" s="53"/>
      <c r="BF77" s="53"/>
      <c r="BG77" s="53"/>
      <c r="BH77" s="2"/>
      <c r="BI77" s="2"/>
      <c r="BK77" s="1" t="str">
        <f t="shared" si="2"/>
        <v>L</v>
      </c>
      <c r="BL77" s="1">
        <f t="shared" si="3"/>
        <v>12</v>
      </c>
      <c r="BM77" s="9" t="str">
        <f>VLOOKUP(12,$BX$66:$CC$77,2,FALSE)</f>
        <v>Ghana</v>
      </c>
      <c r="BN77" s="2">
        <f t="shared" si="9"/>
        <v>0</v>
      </c>
      <c r="BO77" s="2">
        <f t="shared" si="10"/>
        <v>0</v>
      </c>
      <c r="BP77" s="2">
        <f t="shared" si="11"/>
        <v>0</v>
      </c>
      <c r="BQ77" s="2">
        <f t="shared" si="12"/>
        <v>0</v>
      </c>
      <c r="BR77" s="1">
        <f t="shared" si="4"/>
        <v>12</v>
      </c>
      <c r="BS77" s="51" t="str">
        <f>MID(VLOOKUP(12,$BX$66:$CF$77,9,FALSE),2,1)</f>
        <v>L</v>
      </c>
      <c r="BT77" s="53"/>
      <c r="BU77" s="53"/>
      <c r="BV77" s="53"/>
      <c r="BW77" s="53"/>
      <c r="BX77" s="59">
        <f t="shared" si="5"/>
        <v>12</v>
      </c>
      <c r="BY77" s="76" t="str">
        <f>BM54</f>
        <v>Ghana</v>
      </c>
      <c r="BZ77" s="53">
        <f>BN54</f>
        <v>0</v>
      </c>
      <c r="CA77" s="53">
        <f>BO54</f>
        <v>0</v>
      </c>
      <c r="CB77" s="53">
        <f>BP54</f>
        <v>0</v>
      </c>
      <c r="CC77" s="53">
        <f>BQ54</f>
        <v>0</v>
      </c>
      <c r="CD77" s="89">
        <f t="shared" si="6"/>
        <v>1</v>
      </c>
      <c r="CE77" s="103"/>
      <c r="CF77" s="129" t="s">
        <v>178</v>
      </c>
      <c r="CG77" s="53"/>
      <c r="CH77" s="103">
        <f t="shared" si="8"/>
        <v>1</v>
      </c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W77" s="53"/>
      <c r="CX77" s="106"/>
      <c r="CZ77" s="106"/>
    </row>
    <row r="78" spans="1:104">
      <c r="A78" s="2">
        <v>87</v>
      </c>
      <c r="B78" s="6">
        <f>VLOOKUP(A78,Spiele!$A$1:$L$116,2,FALSE)</f>
        <v>46206.854166666672</v>
      </c>
      <c r="C78" s="6" t="str">
        <f>VLOOKUP(A78,Spiele!$A$1:$L$116,9,FALSE)</f>
        <v>Kansas City</v>
      </c>
      <c r="D78" s="125" t="str">
        <f>BM47</f>
        <v/>
      </c>
      <c r="E78" s="14" t="s">
        <v>23</v>
      </c>
      <c r="F78" s="33" t="str">
        <f>VLOOKUP(R78,$BC$66:$BF$73,4,FALSE)</f>
        <v/>
      </c>
      <c r="G78" s="16"/>
      <c r="H78" s="74"/>
      <c r="I78" s="11" t="s">
        <v>24</v>
      </c>
      <c r="J78" s="74"/>
      <c r="K78" s="7" t="s">
        <v>25</v>
      </c>
      <c r="L78" s="1"/>
      <c r="M78" s="145" t="str">
        <f t="shared" si="0"/>
        <v/>
      </c>
      <c r="N78" s="134" t="str">
        <f>BN47</f>
        <v>1K</v>
      </c>
      <c r="O78" s="134" t="str">
        <f>R78</f>
        <v>3D</v>
      </c>
      <c r="P78" s="134" t="s">
        <v>209</v>
      </c>
      <c r="Q78" s="97"/>
      <c r="R78" s="136" t="str">
        <f>VLOOKUP(N78,BB$66:BC$73,2,FALSE)</f>
        <v>3D</v>
      </c>
      <c r="S78" s="4"/>
      <c r="T78" s="4"/>
      <c r="U78" s="4"/>
      <c r="V78" s="4"/>
      <c r="W78" s="4"/>
      <c r="X78" s="4"/>
      <c r="Z78" s="59"/>
      <c r="AC78" s="55"/>
      <c r="AE78" s="2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X78" s="106"/>
      <c r="AY78" s="106"/>
      <c r="AZ78" s="106"/>
      <c r="BB78" s="55"/>
      <c r="BC78" s="53"/>
      <c r="BD78" s="53"/>
      <c r="BE78" s="53"/>
      <c r="BF78" s="53"/>
      <c r="BG78" s="53"/>
      <c r="BH78" s="2"/>
      <c r="BI78" s="2"/>
      <c r="BJ78" s="1"/>
      <c r="BK78" s="2"/>
      <c r="BM78" s="2"/>
      <c r="BS78" s="53"/>
      <c r="BT78" s="53"/>
      <c r="BU78" s="53"/>
      <c r="BV78" s="53"/>
      <c r="BW78" s="53"/>
      <c r="BX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106"/>
      <c r="CZ78" s="106"/>
    </row>
    <row r="79" spans="1:104">
      <c r="B79" s="6"/>
      <c r="C79" s="6"/>
      <c r="D79" s="4"/>
      <c r="E79" s="1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55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X79" s="106"/>
      <c r="AY79" s="106"/>
      <c r="AZ79" s="106"/>
      <c r="BB79" s="55"/>
      <c r="BH79" s="2"/>
      <c r="BI79" s="2"/>
      <c r="BJ79" s="1"/>
      <c r="BK79" s="2"/>
      <c r="BM79" s="2"/>
      <c r="BS79" s="53"/>
      <c r="BT79" s="53"/>
      <c r="BU79" s="53"/>
      <c r="BV79" s="53"/>
      <c r="BW79" s="53"/>
      <c r="BX79" s="53"/>
      <c r="BZ79" s="53"/>
      <c r="CA79" s="53"/>
      <c r="CB79" s="53"/>
      <c r="CC79" s="53"/>
      <c r="CD79" s="53" t="s">
        <v>91</v>
      </c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106"/>
      <c r="CZ79" s="106"/>
    </row>
    <row r="80" spans="1:104">
      <c r="B80" s="16" t="s">
        <v>42</v>
      </c>
      <c r="C80" s="20"/>
      <c r="D80" s="16"/>
      <c r="E80" s="14"/>
      <c r="F80" s="16"/>
      <c r="G80" s="16"/>
      <c r="H80" s="19"/>
      <c r="I80" s="18"/>
      <c r="J80" s="19"/>
      <c r="K80" s="95"/>
      <c r="L80" s="16"/>
      <c r="M80" s="20"/>
      <c r="N80" s="16"/>
      <c r="O80" s="16"/>
      <c r="P80" s="16"/>
      <c r="Q80" s="16"/>
      <c r="R80" s="16"/>
      <c r="S80" s="59"/>
      <c r="T80" s="59"/>
      <c r="U80" s="59"/>
      <c r="V80" s="59"/>
      <c r="W80" s="59"/>
      <c r="Y80" s="106"/>
      <c r="Z80" s="106"/>
      <c r="AA80" s="106"/>
      <c r="AB80" s="106"/>
      <c r="AC80" s="106"/>
      <c r="AE80" s="75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X80" s="106"/>
      <c r="AY80" s="106"/>
      <c r="AZ80" s="106"/>
      <c r="BB80" s="148" t="s">
        <v>43</v>
      </c>
      <c r="BH80" s="2"/>
      <c r="BI80" s="2"/>
      <c r="BJ80" s="1"/>
      <c r="BK80" s="2"/>
      <c r="BM80" s="2"/>
      <c r="BS80" s="53"/>
      <c r="BT80" s="53"/>
      <c r="BU80" s="53"/>
      <c r="BV80" s="53"/>
      <c r="BW80" s="53"/>
      <c r="BX80" s="53"/>
      <c r="BZ80" s="53"/>
      <c r="CA80" s="53"/>
      <c r="CB80" s="53"/>
      <c r="CC80" s="53"/>
      <c r="CD80" s="55" t="s">
        <v>210</v>
      </c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106"/>
      <c r="CZ80" s="106"/>
    </row>
    <row r="81" spans="1:104">
      <c r="B81" s="3" t="s">
        <v>21</v>
      </c>
      <c r="C81" s="3" t="s">
        <v>22</v>
      </c>
      <c r="D81" s="16"/>
      <c r="E81" s="14"/>
      <c r="F81" s="16"/>
      <c r="G81" s="16"/>
      <c r="H81" s="19"/>
      <c r="I81" s="11"/>
      <c r="J81" s="19"/>
      <c r="K81" s="95"/>
      <c r="L81" s="1"/>
      <c r="M81" s="3"/>
      <c r="N81" s="1"/>
      <c r="O81" s="1"/>
      <c r="P81" s="1"/>
      <c r="Q81" s="1"/>
      <c r="S81" s="59"/>
      <c r="T81" s="59"/>
      <c r="U81" s="59"/>
      <c r="V81" s="59"/>
      <c r="W81" s="59"/>
      <c r="Y81" s="106"/>
      <c r="Z81" s="106"/>
      <c r="AA81" s="106"/>
      <c r="AB81" s="106"/>
      <c r="AC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X81" s="106"/>
      <c r="AY81" s="106"/>
      <c r="AZ81" s="106"/>
      <c r="BB81" s="3" t="s">
        <v>21</v>
      </c>
      <c r="BC81" s="3" t="s">
        <v>22</v>
      </c>
      <c r="BD81" s="13"/>
      <c r="BE81" s="13"/>
      <c r="BF81" s="13"/>
      <c r="BG81" s="16"/>
      <c r="BH81" s="19"/>
      <c r="BI81" s="11"/>
      <c r="BJ81" s="63"/>
      <c r="BK81" s="95"/>
      <c r="BL81" s="1"/>
      <c r="BM81" s="3"/>
      <c r="BP81" s="1"/>
      <c r="BQ81" s="1"/>
      <c r="BR81" s="1"/>
      <c r="BS81" s="59"/>
      <c r="BT81" s="59"/>
      <c r="BU81" s="59"/>
      <c r="BV81" s="59"/>
      <c r="BW81" s="59"/>
      <c r="BX81" s="59"/>
      <c r="BY81" s="106"/>
      <c r="BZ81" s="106"/>
      <c r="CA81" s="106"/>
      <c r="CB81" s="106"/>
      <c r="CC81" s="106"/>
      <c r="CD81" s="106" t="s">
        <v>211</v>
      </c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53"/>
      <c r="CQ81" s="53"/>
      <c r="CR81" s="53"/>
      <c r="CS81" s="53"/>
      <c r="CT81" s="53"/>
      <c r="CU81" s="53"/>
      <c r="CV81" s="53"/>
      <c r="CW81" s="53"/>
      <c r="CX81" s="106"/>
      <c r="CZ81" s="106"/>
    </row>
    <row r="82" spans="1:104">
      <c r="A82" s="2">
        <v>89</v>
      </c>
      <c r="B82" s="6">
        <f>VLOOKUP(A82,Spiele!$A$1:$L$116,2,FALSE)</f>
        <v>46207.708333333336</v>
      </c>
      <c r="C82" s="6" t="str">
        <f>VLOOKUP(A82,Spiele!$A$1:$L$116,9,FALSE)</f>
        <v>Philadelphia</v>
      </c>
      <c r="D82" s="151" t="str">
        <f>INDEX($M$63:$M$78, MATCH(N82, $P$63:$P$78, 0))</f>
        <v/>
      </c>
      <c r="E82" s="14" t="s">
        <v>23</v>
      </c>
      <c r="F82" s="151" t="str">
        <f>INDEX($M$63:$M$78, MATCH(O82, $P$63:$P$78, 0))</f>
        <v/>
      </c>
      <c r="G82" s="3"/>
      <c r="H82" s="74"/>
      <c r="I82" s="11" t="s">
        <v>24</v>
      </c>
      <c r="J82" s="74"/>
      <c r="K82" s="7" t="s">
        <v>25</v>
      </c>
      <c r="L82" s="1"/>
      <c r="M82" s="153" t="str">
        <f t="shared" ref="M82:M89" si="13">IF(J82="","",IF(J82=H82,"falsch!!! K.Remis",IF(H82&gt;J82,D82,F82)))</f>
        <v/>
      </c>
      <c r="N82" s="1" t="str">
        <f>P65</f>
        <v>S03</v>
      </c>
      <c r="O82" s="1" t="str">
        <f>P68</f>
        <v>S06</v>
      </c>
      <c r="P82" s="13" t="s">
        <v>44</v>
      </c>
      <c r="Q82" s="3"/>
      <c r="R82" s="3"/>
      <c r="S82" s="59"/>
      <c r="T82" s="59"/>
      <c r="U82" s="59"/>
      <c r="V82" s="59"/>
      <c r="W82" s="59"/>
      <c r="Y82" s="106"/>
      <c r="Z82" s="106"/>
      <c r="AA82" s="106"/>
      <c r="AB82" s="106"/>
      <c r="AC82" s="106"/>
      <c r="AI82" s="106"/>
      <c r="AJ82" s="106"/>
      <c r="AK82" s="106"/>
      <c r="AL82" s="106"/>
      <c r="AM82" s="106"/>
      <c r="AN82" s="106"/>
      <c r="AO82" s="106"/>
      <c r="AP82" s="106"/>
      <c r="AX82" s="106"/>
      <c r="AY82" s="106"/>
      <c r="AZ82" s="106"/>
      <c r="BA82" s="2">
        <f>A89+1</f>
        <v>97</v>
      </c>
      <c r="BB82" s="6">
        <f>VLOOKUP(BA82,Spiele!$A$1:$L$116,2,FALSE)</f>
        <v>46212.666666666664</v>
      </c>
      <c r="BC82" s="6" t="str">
        <f>VLOOKUP(BA82,Spiele!$A$1:$L$116,9,FALSE)</f>
        <v>Boston</v>
      </c>
      <c r="BD82" s="39" t="str">
        <f>INDEX($M$82:$M$89, MATCH(BN82, $P$82:$P$89, 0))</f>
        <v/>
      </c>
      <c r="BE82" s="14" t="s">
        <v>23</v>
      </c>
      <c r="BF82" s="39" t="str">
        <f>INDEX($M$82:$M$89, MATCH(BO82, $P$82:$P$89, 0))</f>
        <v/>
      </c>
      <c r="BG82" s="13"/>
      <c r="BH82" s="74"/>
      <c r="BI82" s="11" t="s">
        <v>24</v>
      </c>
      <c r="BJ82" s="74"/>
      <c r="BK82" s="7" t="s">
        <v>25</v>
      </c>
      <c r="BL82" s="1"/>
      <c r="BM82" s="40" t="str">
        <f>IF(BJ82="","",IF(BJ82=BH82,"falsch!!! K.Remis",IF(BH82&gt;BJ82,BD82,BF82)))</f>
        <v/>
      </c>
      <c r="BN82" s="1" t="str">
        <f>P82</f>
        <v>AF1</v>
      </c>
      <c r="BO82" s="1" t="str">
        <f>P83</f>
        <v>AF2</v>
      </c>
      <c r="BP82" s="2" t="s">
        <v>47</v>
      </c>
      <c r="BQ82" s="1"/>
      <c r="BR82" s="1"/>
      <c r="BS82" s="59"/>
      <c r="BT82" s="59"/>
      <c r="BU82" s="59"/>
      <c r="BV82" s="59"/>
      <c r="BW82" s="59"/>
      <c r="BX82" s="59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53"/>
      <c r="CQ82" s="53"/>
      <c r="CR82" s="53"/>
      <c r="CS82" s="53"/>
      <c r="CT82" s="53"/>
      <c r="CU82" s="53"/>
      <c r="CV82" s="53"/>
      <c r="CW82" s="53"/>
      <c r="CX82" s="106"/>
      <c r="CZ82" s="106"/>
    </row>
    <row r="83" spans="1:104">
      <c r="A83" s="2">
        <f t="shared" ref="A83:A88" si="14">A82+1</f>
        <v>90</v>
      </c>
      <c r="B83" s="6">
        <f>VLOOKUP(A83,Spiele!$A$1:$L$116,2,FALSE)</f>
        <v>46207.5</v>
      </c>
      <c r="C83" s="6" t="str">
        <f>VLOOKUP(A83,Spiele!$A$1:$L$116,9,FALSE)</f>
        <v>Houston</v>
      </c>
      <c r="D83" s="151" t="str">
        <f>INDEX($M$63:$M$78, MATCH(N83, $P$63:$P$78, 0))</f>
        <v/>
      </c>
      <c r="E83" s="14" t="s">
        <v>23</v>
      </c>
      <c r="F83" s="151" t="str">
        <f>INDEX($M$63:$M$78, MATCH(O83, $P$63:$P$78, 0))</f>
        <v/>
      </c>
      <c r="G83" s="3"/>
      <c r="H83" s="74"/>
      <c r="I83" s="11" t="s">
        <v>24</v>
      </c>
      <c r="J83" s="74"/>
      <c r="K83" s="7" t="s">
        <v>25</v>
      </c>
      <c r="L83" s="1"/>
      <c r="M83" s="153" t="str">
        <f t="shared" si="13"/>
        <v/>
      </c>
      <c r="N83" s="1" t="str">
        <f>P63</f>
        <v>S01</v>
      </c>
      <c r="O83" s="1" t="str">
        <f>P66</f>
        <v>S04</v>
      </c>
      <c r="P83" s="13" t="s">
        <v>46</v>
      </c>
      <c r="Q83" s="3"/>
      <c r="R83" s="3"/>
      <c r="S83" s="59"/>
      <c r="T83" s="59"/>
      <c r="U83" s="59"/>
      <c r="V83" s="59"/>
      <c r="W83" s="59"/>
      <c r="Y83" s="106"/>
      <c r="Z83" s="106"/>
      <c r="AA83" s="106"/>
      <c r="AB83" s="106"/>
      <c r="AC83" s="106"/>
      <c r="AI83" s="106"/>
      <c r="AJ83" s="106"/>
      <c r="AK83" s="106"/>
      <c r="AL83" s="106"/>
      <c r="AM83" s="106"/>
      <c r="AN83" s="106"/>
      <c r="AO83" s="106"/>
      <c r="AP83" s="106"/>
      <c r="AX83" s="106"/>
      <c r="AY83" s="106"/>
      <c r="AZ83" s="106"/>
      <c r="BA83" s="2">
        <f>BA82+1</f>
        <v>98</v>
      </c>
      <c r="BB83" s="6">
        <f>VLOOKUP(BA83,Spiele!$A$1:$L$116,2,FALSE)</f>
        <v>46213.5</v>
      </c>
      <c r="BC83" s="6" t="str">
        <f>VLOOKUP(BA83,Spiele!$A$1:$L$116,9,FALSE)</f>
        <v>Los Angeles</v>
      </c>
      <c r="BD83" s="66" t="str">
        <f>INDEX($M$82:$M$89, MATCH(BN83, $P$82:$P$89, 0))</f>
        <v/>
      </c>
      <c r="BE83" s="38" t="s">
        <v>23</v>
      </c>
      <c r="BF83" s="66" t="str">
        <f>INDEX($M$82:$M$89, MATCH(BO83, $P$82:$P$89, 0))</f>
        <v/>
      </c>
      <c r="BG83" s="13"/>
      <c r="BH83" s="74"/>
      <c r="BI83" s="11" t="s">
        <v>24</v>
      </c>
      <c r="BJ83" s="74"/>
      <c r="BK83" s="7" t="s">
        <v>25</v>
      </c>
      <c r="BL83" s="1"/>
      <c r="BM83" s="65" t="str">
        <f>IF(BJ83="","",IF(BJ83=BH83,"falsch!!! K.Remis",IF(BH83&gt;BJ83,BD83,BF83)))</f>
        <v/>
      </c>
      <c r="BN83" s="1" t="str">
        <f>P86</f>
        <v>AF5</v>
      </c>
      <c r="BO83" s="1" t="str">
        <f>P87</f>
        <v>AF6</v>
      </c>
      <c r="BP83" s="2" t="s">
        <v>51</v>
      </c>
      <c r="BQ83" s="1"/>
      <c r="BR83" s="1"/>
      <c r="BS83" s="59"/>
      <c r="BT83" s="59"/>
      <c r="BU83" s="59"/>
      <c r="BV83" s="59"/>
      <c r="BW83" s="59"/>
      <c r="BX83" s="59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53"/>
      <c r="CQ83" s="53"/>
      <c r="CR83" s="53"/>
      <c r="CS83" s="53"/>
      <c r="CT83" s="53"/>
      <c r="CU83" s="53"/>
      <c r="CV83" s="53"/>
      <c r="CW83" s="53"/>
      <c r="CX83" s="106"/>
      <c r="CZ83" s="106"/>
    </row>
    <row r="84" spans="1:104">
      <c r="A84" s="2">
        <f t="shared" si="14"/>
        <v>91</v>
      </c>
      <c r="B84" s="6">
        <f>VLOOKUP(A84,Spiele!$A$1:$L$116,2,FALSE)</f>
        <v>46208.666666666664</v>
      </c>
      <c r="C84" s="6" t="str">
        <f>VLOOKUP(A84,Spiele!$A$1:$L$116,9,FALSE)</f>
        <v>New York</v>
      </c>
      <c r="D84" s="154" t="str">
        <f t="shared" ref="D84:D89" si="15">INDEX($M$63:$M$78, MATCH(N84, $P$63:$P$78, 0))</f>
        <v/>
      </c>
      <c r="E84" s="14" t="s">
        <v>23</v>
      </c>
      <c r="F84" s="154" t="str">
        <f t="shared" ref="F84:F89" si="16">INDEX($M$63:$M$78, MATCH(O84, $P$63:$P$78, 0))</f>
        <v/>
      </c>
      <c r="G84" s="3"/>
      <c r="H84" s="74"/>
      <c r="I84" s="11" t="s">
        <v>24</v>
      </c>
      <c r="J84" s="74"/>
      <c r="K84" s="7" t="s">
        <v>25</v>
      </c>
      <c r="L84" s="1"/>
      <c r="M84" s="156" t="str">
        <f t="shared" si="13"/>
        <v/>
      </c>
      <c r="N84" s="1" t="str">
        <f>P64</f>
        <v>S02</v>
      </c>
      <c r="O84" s="1" t="str">
        <f>P67</f>
        <v>S05</v>
      </c>
      <c r="P84" s="13" t="s">
        <v>48</v>
      </c>
      <c r="Q84" s="3"/>
      <c r="R84" s="3"/>
      <c r="S84" s="59"/>
      <c r="T84" s="59"/>
      <c r="U84" s="59"/>
      <c r="V84" s="59"/>
      <c r="W84" s="59"/>
      <c r="Y84" s="106"/>
      <c r="Z84" s="106"/>
      <c r="AA84" s="106"/>
      <c r="AB84" s="106"/>
      <c r="AC84" s="106"/>
      <c r="AI84" s="106"/>
      <c r="AJ84" s="106"/>
      <c r="AK84" s="106"/>
      <c r="AL84" s="106"/>
      <c r="AM84" s="106"/>
      <c r="AN84" s="106"/>
      <c r="AO84" s="106"/>
      <c r="AP84" s="106"/>
      <c r="AX84" s="106"/>
      <c r="AY84" s="106"/>
      <c r="AZ84" s="106"/>
      <c r="BA84" s="2">
        <f>BA83+1</f>
        <v>99</v>
      </c>
      <c r="BB84" s="6">
        <f>VLOOKUP(BA84,Spiele!$A$1:$L$116,2,FALSE)</f>
        <v>46214.708333333336</v>
      </c>
      <c r="BC84" s="6" t="str">
        <f>VLOOKUP(BA84,Spiele!$A$1:$L$116,9,FALSE)</f>
        <v>Miami</v>
      </c>
      <c r="BD84" s="43" t="str">
        <f>INDEX($M$82:$M$89, MATCH(BN84, $P$82:$P$89, 0))</f>
        <v/>
      </c>
      <c r="BE84" s="38" t="s">
        <v>23</v>
      </c>
      <c r="BF84" s="43" t="str">
        <f>INDEX($M$82:$M$89, MATCH(BO84, $P$82:$P$89, 0))</f>
        <v/>
      </c>
      <c r="BG84" s="13"/>
      <c r="BH84" s="74"/>
      <c r="BI84" s="11" t="s">
        <v>24</v>
      </c>
      <c r="BJ84" s="74"/>
      <c r="BK84" s="7" t="s">
        <v>25</v>
      </c>
      <c r="BL84" s="1"/>
      <c r="BM84" s="44" t="str">
        <f>IF(BJ84="","",IF(BJ84=BH84,"falsch!!! K.Remis",IF(BH84&gt;BJ84,BD84,BF84)))</f>
        <v/>
      </c>
      <c r="BN84" s="1" t="str">
        <f>P84</f>
        <v>AF3</v>
      </c>
      <c r="BO84" s="1" t="str">
        <f>P85</f>
        <v>AF4</v>
      </c>
      <c r="BP84" s="1" t="s">
        <v>45</v>
      </c>
      <c r="BQ84" s="1"/>
      <c r="BR84" s="1"/>
      <c r="BS84" s="59"/>
      <c r="BT84" s="59"/>
      <c r="BU84" s="59"/>
      <c r="BV84" s="59"/>
      <c r="BW84" s="59"/>
      <c r="BX84" s="59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53"/>
      <c r="CQ84" s="53"/>
      <c r="CR84" s="53"/>
      <c r="CS84" s="53"/>
      <c r="CT84" s="53"/>
      <c r="CU84" s="53"/>
      <c r="CV84" s="53"/>
      <c r="CW84" s="53"/>
      <c r="CX84" s="106"/>
      <c r="CZ84" s="106"/>
    </row>
    <row r="85" spans="1:104">
      <c r="A85" s="2">
        <f t="shared" si="14"/>
        <v>92</v>
      </c>
      <c r="B85" s="6">
        <f>VLOOKUP(A85,Spiele!$A$1:$L$116,2,FALSE)</f>
        <v>46208.791666666672</v>
      </c>
      <c r="C85" s="6" t="str">
        <f>VLOOKUP(A85,Spiele!$A$1:$L$116,9,FALSE)</f>
        <v>Mexico City</v>
      </c>
      <c r="D85" s="154" t="str">
        <f t="shared" si="15"/>
        <v/>
      </c>
      <c r="E85" s="14" t="s">
        <v>23</v>
      </c>
      <c r="F85" s="154" t="str">
        <f t="shared" si="16"/>
        <v/>
      </c>
      <c r="G85" s="3"/>
      <c r="H85" s="74"/>
      <c r="I85" s="11" t="s">
        <v>24</v>
      </c>
      <c r="J85" s="74"/>
      <c r="K85" s="7" t="s">
        <v>25</v>
      </c>
      <c r="L85" s="1"/>
      <c r="M85" s="156" t="str">
        <f t="shared" si="13"/>
        <v/>
      </c>
      <c r="N85" s="1" t="str">
        <f>P69</f>
        <v>S07</v>
      </c>
      <c r="O85" s="1" t="str">
        <f>P70</f>
        <v>S08</v>
      </c>
      <c r="P85" s="13" t="s">
        <v>50</v>
      </c>
      <c r="Q85" s="3"/>
      <c r="R85" s="3"/>
      <c r="S85" s="59"/>
      <c r="T85" s="59"/>
      <c r="U85" s="59"/>
      <c r="V85" s="59"/>
      <c r="W85" s="59"/>
      <c r="Y85" s="106"/>
      <c r="Z85" s="106"/>
      <c r="AA85" s="106"/>
      <c r="AB85" s="106"/>
      <c r="AC85" s="106"/>
      <c r="AI85" s="106"/>
      <c r="AJ85" s="106"/>
      <c r="AK85" s="106"/>
      <c r="AL85" s="106"/>
      <c r="AM85" s="106"/>
      <c r="AN85" s="106"/>
      <c r="AO85" s="106"/>
      <c r="AP85" s="106"/>
      <c r="AX85" s="106"/>
      <c r="AY85" s="106"/>
      <c r="AZ85" s="106"/>
      <c r="BA85" s="2">
        <f>BA84+1</f>
        <v>100</v>
      </c>
      <c r="BB85" s="6">
        <f>VLOOKUP(BA85,Spiele!$A$1:$L$116,2,FALSE)</f>
        <v>46214.833333333336</v>
      </c>
      <c r="BC85" s="6" t="str">
        <f>VLOOKUP(BA85,Spiele!$A$1:$L$116,9,FALSE)</f>
        <v>Kansas City</v>
      </c>
      <c r="BD85" s="41" t="str">
        <f>INDEX($M$82:$M$89, MATCH(BN85, $P$82:$P$89, 0))</f>
        <v/>
      </c>
      <c r="BE85" s="14" t="s">
        <v>23</v>
      </c>
      <c r="BF85" s="41" t="str">
        <f>INDEX($M$82:$M$89, MATCH(BO85, $P$82:$P$89, 0))</f>
        <v/>
      </c>
      <c r="BG85" s="13"/>
      <c r="BH85" s="74"/>
      <c r="BI85" s="11" t="s">
        <v>24</v>
      </c>
      <c r="BJ85" s="74"/>
      <c r="BK85" s="7" t="s">
        <v>25</v>
      </c>
      <c r="BL85" s="1"/>
      <c r="BM85" s="42" t="str">
        <f>IF(BJ85="","",IF(BJ85=BH85,"falsch!!! K.Remis",IF(BH85&gt;BJ85,BD85,BF85)))</f>
        <v/>
      </c>
      <c r="BN85" s="1" t="str">
        <f>P88</f>
        <v>AF7</v>
      </c>
      <c r="BO85" s="1" t="str">
        <f>P89</f>
        <v>AF8</v>
      </c>
      <c r="BP85" s="1" t="s">
        <v>49</v>
      </c>
      <c r="BQ85" s="1"/>
      <c r="BR85" s="1"/>
      <c r="BS85" s="59"/>
      <c r="BT85" s="59"/>
      <c r="BU85" s="59"/>
      <c r="BV85" s="59"/>
      <c r="BW85" s="59"/>
      <c r="BX85" s="59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53"/>
      <c r="CQ85" s="53"/>
      <c r="CR85" s="53"/>
      <c r="CS85" s="53"/>
      <c r="CT85" s="53"/>
      <c r="CU85" s="53"/>
      <c r="CV85" s="53"/>
      <c r="CW85" s="53"/>
      <c r="CX85" s="106"/>
      <c r="CZ85" s="106"/>
    </row>
    <row r="86" spans="1:104">
      <c r="A86" s="2">
        <f t="shared" si="14"/>
        <v>93</v>
      </c>
      <c r="B86" s="6">
        <f>VLOOKUP(A86,Spiele!$A$1:$L$116,2,FALSE)</f>
        <v>46209.583333333336</v>
      </c>
      <c r="C86" s="6" t="str">
        <f>VLOOKUP(A86,Spiele!$A$1:$L$116,9,FALSE)</f>
        <v>Dallas</v>
      </c>
      <c r="D86" s="149" t="str">
        <f t="shared" si="15"/>
        <v/>
      </c>
      <c r="E86" s="14" t="s">
        <v>23</v>
      </c>
      <c r="F86" s="149" t="str">
        <f t="shared" si="16"/>
        <v/>
      </c>
      <c r="G86" s="3"/>
      <c r="H86" s="74"/>
      <c r="I86" s="11" t="s">
        <v>24</v>
      </c>
      <c r="J86" s="74"/>
      <c r="K86" s="7" t="s">
        <v>25</v>
      </c>
      <c r="L86" s="1"/>
      <c r="M86" s="150" t="str">
        <f t="shared" si="13"/>
        <v/>
      </c>
      <c r="N86" s="1" t="str">
        <f>P74</f>
        <v>S12</v>
      </c>
      <c r="O86" s="1" t="str">
        <f>P73</f>
        <v>S11</v>
      </c>
      <c r="P86" s="13" t="s">
        <v>52</v>
      </c>
      <c r="Q86" s="3"/>
      <c r="R86" s="3"/>
      <c r="S86" s="59"/>
      <c r="T86" s="59"/>
      <c r="U86" s="59"/>
      <c r="V86" s="59"/>
      <c r="W86" s="59"/>
      <c r="Y86" s="106"/>
      <c r="Z86" s="106"/>
      <c r="AA86" s="106"/>
      <c r="AB86" s="106"/>
      <c r="AC86" s="106"/>
      <c r="AI86" s="106"/>
      <c r="AJ86" s="106"/>
      <c r="AK86" s="106"/>
      <c r="AL86" s="106"/>
      <c r="AM86" s="106"/>
      <c r="AN86" s="106"/>
      <c r="AO86" s="106"/>
      <c r="AP86" s="106"/>
      <c r="AX86" s="106"/>
      <c r="AY86" s="106"/>
      <c r="AZ86" s="10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1"/>
      <c r="BP86" s="1"/>
      <c r="BQ86" s="1"/>
      <c r="BR86" s="1"/>
      <c r="BS86" s="59"/>
      <c r="BT86" s="59"/>
      <c r="BU86" s="59"/>
      <c r="BV86" s="59"/>
      <c r="BW86" s="59"/>
      <c r="BX86" s="59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53"/>
      <c r="CQ86" s="53"/>
      <c r="CR86" s="53"/>
      <c r="CS86" s="53"/>
      <c r="CT86" s="53"/>
      <c r="CU86" s="53"/>
      <c r="CV86" s="53"/>
      <c r="CW86" s="53"/>
      <c r="CX86" s="106"/>
      <c r="CZ86" s="106"/>
    </row>
    <row r="87" spans="1:104">
      <c r="A87" s="2">
        <f t="shared" si="14"/>
        <v>94</v>
      </c>
      <c r="B87" s="6">
        <f>VLOOKUP(A87,Spiele!$A$1:$L$116,2,FALSE)</f>
        <v>46209.708333333336</v>
      </c>
      <c r="C87" s="6" t="str">
        <f>VLOOKUP(A87,Spiele!$A$1:$L$116,9,FALSE)</f>
        <v>Seattle</v>
      </c>
      <c r="D87" s="149" t="str">
        <f t="shared" si="15"/>
        <v/>
      </c>
      <c r="E87" s="14" t="s">
        <v>23</v>
      </c>
      <c r="F87" s="149" t="str">
        <f t="shared" si="16"/>
        <v/>
      </c>
      <c r="G87" s="3"/>
      <c r="H87" s="74"/>
      <c r="I87" s="11" t="s">
        <v>24</v>
      </c>
      <c r="J87" s="74"/>
      <c r="K87" s="7" t="s">
        <v>25</v>
      </c>
      <c r="L87" s="1"/>
      <c r="M87" s="150" t="str">
        <f t="shared" si="13"/>
        <v/>
      </c>
      <c r="N87" s="1" t="str">
        <f>P72</f>
        <v>S10</v>
      </c>
      <c r="O87" s="1" t="str">
        <f>P71</f>
        <v>S09</v>
      </c>
      <c r="P87" s="13" t="s">
        <v>53</v>
      </c>
      <c r="Q87" s="3"/>
      <c r="R87" s="3"/>
      <c r="S87" s="59"/>
      <c r="T87" s="59"/>
      <c r="U87" s="59"/>
      <c r="V87" s="59"/>
      <c r="W87" s="59"/>
      <c r="Y87" s="106"/>
      <c r="Z87" s="106"/>
      <c r="AA87" s="106"/>
      <c r="AB87" s="106"/>
      <c r="AC87" s="106"/>
      <c r="AI87" s="106"/>
      <c r="AJ87" s="106"/>
      <c r="AK87" s="106"/>
      <c r="AL87" s="106"/>
      <c r="AM87" s="106"/>
      <c r="AN87" s="106"/>
      <c r="AO87" s="106"/>
      <c r="AP87" s="106"/>
      <c r="AX87" s="106"/>
      <c r="AY87" s="106"/>
      <c r="AZ87" s="106"/>
      <c r="BB87" s="45" t="s">
        <v>54</v>
      </c>
      <c r="BC87" s="20"/>
      <c r="BD87" s="13"/>
      <c r="BE87" s="13"/>
      <c r="BF87" s="13"/>
      <c r="BG87" s="16"/>
      <c r="BH87" s="19"/>
      <c r="BI87" s="18"/>
      <c r="BJ87" s="19"/>
      <c r="BK87" s="95"/>
      <c r="BL87" s="16"/>
      <c r="BM87" s="20"/>
      <c r="BN87" s="16"/>
      <c r="BO87" s="16"/>
      <c r="BP87" s="16"/>
      <c r="BQ87" s="1"/>
      <c r="BR87" s="1"/>
      <c r="BS87" s="59"/>
      <c r="BT87" s="59"/>
      <c r="BU87" s="59"/>
      <c r="BV87" s="59"/>
      <c r="BW87" s="59"/>
      <c r="BX87" s="59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53"/>
      <c r="CQ87" s="53"/>
      <c r="CR87" s="53"/>
      <c r="CS87" s="53"/>
      <c r="CT87" s="53"/>
      <c r="CU87" s="53"/>
      <c r="CV87" s="53"/>
      <c r="CW87" s="53"/>
      <c r="CX87" s="106"/>
      <c r="CZ87" s="106"/>
    </row>
    <row r="88" spans="1:104">
      <c r="A88" s="2">
        <f t="shared" si="14"/>
        <v>95</v>
      </c>
      <c r="B88" s="6">
        <f>VLOOKUP(A88,Spiele!$A$1:$L$116,2,FALSE)</f>
        <v>46210.5</v>
      </c>
      <c r="C88" s="6" t="str">
        <f>VLOOKUP(A88,Spiele!$A$1:$L$116,9,FALSE)</f>
        <v>Atlanta</v>
      </c>
      <c r="D88" s="152" t="str">
        <f t="shared" si="15"/>
        <v/>
      </c>
      <c r="E88" s="14" t="s">
        <v>23</v>
      </c>
      <c r="F88" s="152" t="str">
        <f t="shared" si="16"/>
        <v/>
      </c>
      <c r="G88" s="3"/>
      <c r="H88" s="74"/>
      <c r="I88" s="11" t="s">
        <v>24</v>
      </c>
      <c r="J88" s="74"/>
      <c r="K88" s="7" t="s">
        <v>25</v>
      </c>
      <c r="L88" s="1"/>
      <c r="M88" s="155" t="str">
        <f t="shared" si="13"/>
        <v/>
      </c>
      <c r="N88" s="1" t="str">
        <f>P77</f>
        <v>S15</v>
      </c>
      <c r="O88" s="1" t="str">
        <f>P76</f>
        <v>S14</v>
      </c>
      <c r="P88" s="13" t="s">
        <v>55</v>
      </c>
      <c r="Q88" s="3"/>
      <c r="R88" s="3"/>
      <c r="S88" s="59"/>
      <c r="T88" s="59"/>
      <c r="U88" s="59"/>
      <c r="V88" s="59"/>
      <c r="W88" s="59"/>
      <c r="Y88" s="106"/>
      <c r="Z88" s="106"/>
      <c r="AA88" s="106"/>
      <c r="AB88" s="106"/>
      <c r="AC88" s="106"/>
      <c r="AI88" s="106"/>
      <c r="AJ88" s="106"/>
      <c r="AK88" s="106"/>
      <c r="AL88" s="106"/>
      <c r="AM88" s="106"/>
      <c r="AN88" s="106"/>
      <c r="AO88" s="106"/>
      <c r="AP88" s="106"/>
      <c r="AX88" s="106"/>
      <c r="AY88" s="106"/>
      <c r="AZ88" s="106"/>
      <c r="BB88" s="3" t="s">
        <v>21</v>
      </c>
      <c r="BC88" s="3" t="s">
        <v>22</v>
      </c>
      <c r="BD88" s="13"/>
      <c r="BE88" s="13"/>
      <c r="BF88" s="13"/>
      <c r="BG88" s="16"/>
      <c r="BH88" s="19"/>
      <c r="BI88" s="11"/>
      <c r="BJ88" s="19"/>
      <c r="BK88" s="95"/>
      <c r="BL88" s="1"/>
      <c r="BM88" s="3"/>
      <c r="BN88" s="1"/>
      <c r="BO88" s="1"/>
      <c r="BP88" s="1"/>
      <c r="BQ88" s="1"/>
      <c r="BR88" s="1"/>
      <c r="BS88" s="59"/>
      <c r="BT88" s="59"/>
      <c r="BU88" s="59"/>
      <c r="BV88" s="59"/>
      <c r="BW88" s="59"/>
      <c r="BX88" s="59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53"/>
      <c r="CQ88" s="53"/>
      <c r="CR88" s="53"/>
      <c r="CS88" s="53"/>
      <c r="CT88" s="53"/>
      <c r="CU88" s="53"/>
      <c r="CV88" s="53"/>
      <c r="CW88" s="53"/>
      <c r="CX88" s="106"/>
      <c r="CZ88" s="106"/>
    </row>
    <row r="89" spans="1:104">
      <c r="A89" s="2">
        <f>A88+1</f>
        <v>96</v>
      </c>
      <c r="B89" s="6">
        <f>VLOOKUP(A89,Spiele!$A$1:$L$116,2,FALSE)</f>
        <v>46210.541666666664</v>
      </c>
      <c r="C89" s="6" t="str">
        <f>VLOOKUP(A89,Spiele!$A$1:$L$116,9,FALSE)</f>
        <v>Vancouver</v>
      </c>
      <c r="D89" s="152" t="str">
        <f t="shared" si="15"/>
        <v/>
      </c>
      <c r="E89" s="14" t="s">
        <v>23</v>
      </c>
      <c r="F89" s="152" t="str">
        <f t="shared" si="16"/>
        <v/>
      </c>
      <c r="G89" s="3"/>
      <c r="H89" s="74"/>
      <c r="I89" s="11" t="s">
        <v>24</v>
      </c>
      <c r="J89" s="74"/>
      <c r="K89" s="7" t="s">
        <v>25</v>
      </c>
      <c r="L89" s="1"/>
      <c r="M89" s="155" t="str">
        <f t="shared" si="13"/>
        <v/>
      </c>
      <c r="N89" s="1" t="str">
        <f>P75</f>
        <v>S13</v>
      </c>
      <c r="O89" s="1" t="str">
        <f>P78</f>
        <v>S16</v>
      </c>
      <c r="P89" s="13" t="s">
        <v>57</v>
      </c>
      <c r="Q89" s="3"/>
      <c r="R89" s="3"/>
      <c r="S89" s="59"/>
      <c r="T89" s="59"/>
      <c r="U89" s="59"/>
      <c r="V89" s="59"/>
      <c r="W89" s="59"/>
      <c r="Y89" s="106"/>
      <c r="Z89" s="106"/>
      <c r="AA89" s="106"/>
      <c r="AB89" s="106"/>
      <c r="AC89" s="106"/>
      <c r="AI89" s="106"/>
      <c r="AJ89" s="106"/>
      <c r="AK89" s="106"/>
      <c r="AL89" s="106"/>
      <c r="AM89" s="106"/>
      <c r="AN89" s="106"/>
      <c r="AO89" s="106"/>
      <c r="AP89" s="106"/>
      <c r="AX89" s="106"/>
      <c r="AY89" s="106"/>
      <c r="AZ89" s="106"/>
      <c r="BA89" s="2">
        <f>BA85+1</f>
        <v>101</v>
      </c>
      <c r="BB89" s="6">
        <f>VLOOKUP(BA89,Spiele!$A$1:$L$116,2,FALSE)</f>
        <v>46217.583333333336</v>
      </c>
      <c r="BC89" s="6" t="str">
        <f>VLOOKUP(BA89,Spiele!$A$1:$L$116,9,FALSE)</f>
        <v>Dallas</v>
      </c>
      <c r="BD89" s="17" t="str">
        <f>INDEX($BM$82:$BM$85, MATCH(BN89, $BP$82:$BP$85, 0))</f>
        <v/>
      </c>
      <c r="BE89" s="14" t="s">
        <v>23</v>
      </c>
      <c r="BF89" s="67" t="str">
        <f>INDEX($BM$82:$BM$85, MATCH(BO89, $BP$82:$BP$85, 0))</f>
        <v/>
      </c>
      <c r="BG89" s="16"/>
      <c r="BH89" s="74"/>
      <c r="BI89" s="11" t="s">
        <v>24</v>
      </c>
      <c r="BJ89" s="74"/>
      <c r="BK89" s="7" t="s">
        <v>25</v>
      </c>
      <c r="BL89" s="1"/>
      <c r="BM89" s="64" t="str">
        <f>IF(BJ89="","",IF(BJ89=BH89,"falsch!!! K.Remis",IF(BH89&gt;BJ89,BD89,BF89)))</f>
        <v/>
      </c>
      <c r="BN89" s="1" t="str">
        <f>BP82</f>
        <v>VF1</v>
      </c>
      <c r="BO89" s="1" t="str">
        <f>BP83</f>
        <v>VF2</v>
      </c>
      <c r="BP89" s="1" t="s">
        <v>56</v>
      </c>
      <c r="BQ89" s="1"/>
      <c r="BR89" s="1"/>
      <c r="BS89" s="59"/>
      <c r="BT89" s="59"/>
      <c r="BU89" s="59"/>
      <c r="BV89" s="59"/>
      <c r="BW89" s="59"/>
      <c r="BX89" s="59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53"/>
      <c r="CQ89" s="53"/>
      <c r="CR89" s="53"/>
      <c r="CS89" s="53"/>
      <c r="CT89" s="53"/>
      <c r="CU89" s="53"/>
      <c r="CV89" s="53"/>
      <c r="CW89" s="53"/>
      <c r="CX89" s="106"/>
      <c r="CZ89" s="106"/>
    </row>
    <row r="90" spans="1:104">
      <c r="E90" s="14"/>
      <c r="H90" s="2"/>
      <c r="I90" s="2"/>
      <c r="J90" s="2"/>
      <c r="K90" s="2"/>
      <c r="M90" s="2"/>
      <c r="S90" s="59"/>
      <c r="T90" s="59"/>
      <c r="U90" s="59"/>
      <c r="V90" s="59"/>
      <c r="W90" s="59"/>
      <c r="Y90" s="106"/>
      <c r="Z90" s="106"/>
      <c r="AA90" s="106"/>
      <c r="AB90" s="106"/>
      <c r="AC90" s="106"/>
      <c r="AI90" s="106"/>
      <c r="AJ90" s="106"/>
      <c r="AK90" s="106"/>
      <c r="AL90" s="106"/>
      <c r="AM90" s="106"/>
      <c r="AN90" s="106"/>
      <c r="AO90" s="106"/>
      <c r="AP90" s="106"/>
      <c r="AX90" s="106"/>
      <c r="AY90" s="106"/>
      <c r="AZ90" s="106"/>
      <c r="BA90" s="2">
        <f>BA89+1</f>
        <v>102</v>
      </c>
      <c r="BB90" s="6">
        <f>VLOOKUP(BA90,Spiele!$A$1:$L$116,2,FALSE)</f>
        <v>46218.625</v>
      </c>
      <c r="BC90" s="6" t="str">
        <f>VLOOKUP(BA90,Spiele!$A$1:$L$116,9,FALSE)</f>
        <v>Atlanta</v>
      </c>
      <c r="BD90" s="47" t="str">
        <f>INDEX($BM$82:$BM$85, MATCH(BN90, $BP$82:$BP$85, 0))</f>
        <v/>
      </c>
      <c r="BE90" s="14" t="s">
        <v>23</v>
      </c>
      <c r="BF90" s="46" t="str">
        <f>INDEX($BM$82:$BM$85, MATCH(BO90, $BP$82:$BP$85, 0))</f>
        <v/>
      </c>
      <c r="BG90" s="16"/>
      <c r="BH90" s="74"/>
      <c r="BI90" s="11" t="s">
        <v>24</v>
      </c>
      <c r="BJ90" s="74"/>
      <c r="BK90" s="7" t="s">
        <v>25</v>
      </c>
      <c r="BL90" s="1"/>
      <c r="BM90" s="64" t="str">
        <f>IF(BJ90="","",IF(BJ90=BH90,"falsch!!! K.Remis",IF(BH90&gt;BJ90,BD90,BF90)))</f>
        <v/>
      </c>
      <c r="BN90" s="1" t="str">
        <f>BP84</f>
        <v>VF3</v>
      </c>
      <c r="BO90" s="1" t="str">
        <f>BP85</f>
        <v>VF4</v>
      </c>
      <c r="BP90" s="1" t="s">
        <v>58</v>
      </c>
      <c r="BQ90" s="1"/>
      <c r="BR90" s="1"/>
      <c r="BS90" s="59"/>
      <c r="BT90" s="59"/>
      <c r="BU90" s="59"/>
      <c r="BV90" s="59"/>
      <c r="BW90" s="59"/>
      <c r="BX90" s="59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53"/>
      <c r="CQ90" s="53"/>
      <c r="CR90" s="53"/>
      <c r="CS90" s="53"/>
      <c r="CT90" s="53"/>
      <c r="CU90" s="53"/>
      <c r="CV90" s="53"/>
      <c r="CW90" s="53"/>
      <c r="CX90" s="106"/>
      <c r="CZ90" s="106"/>
    </row>
    <row r="91" spans="1:104">
      <c r="H91" s="2"/>
      <c r="I91" s="2"/>
      <c r="J91" s="2"/>
      <c r="K91" s="2"/>
      <c r="M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X91" s="106"/>
      <c r="AY91" s="106"/>
      <c r="AZ91" s="106"/>
      <c r="BB91" s="1"/>
      <c r="BC91" s="3"/>
      <c r="BD91" s="13"/>
      <c r="BE91" s="13"/>
      <c r="BF91" s="13"/>
      <c r="BG91" s="16"/>
      <c r="BH91" s="19"/>
      <c r="BI91" s="11"/>
      <c r="BJ91" s="19"/>
      <c r="BK91" s="95"/>
      <c r="BL91" s="1"/>
      <c r="BM91" s="48" t="str">
        <f>IF(BD89=BM89,BF89,BD89)</f>
        <v/>
      </c>
      <c r="BN91" s="1"/>
      <c r="BO91" s="1"/>
      <c r="BP91" s="1" t="s">
        <v>59</v>
      </c>
      <c r="BQ91" s="1"/>
      <c r="BR91" s="1"/>
      <c r="BS91" s="59"/>
      <c r="BT91" s="59"/>
      <c r="BU91" s="59"/>
      <c r="BV91" s="59"/>
      <c r="BW91" s="59"/>
      <c r="BX91" s="59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53"/>
      <c r="CQ91" s="53"/>
      <c r="CR91" s="53"/>
      <c r="CS91" s="53"/>
      <c r="CT91" s="53"/>
      <c r="CU91" s="53"/>
      <c r="CV91" s="53"/>
      <c r="CW91" s="53"/>
      <c r="CX91" s="106"/>
      <c r="CZ91" s="106"/>
    </row>
    <row r="92" spans="1:104">
      <c r="B92" s="49" t="s">
        <v>61</v>
      </c>
      <c r="C92" s="3"/>
      <c r="D92" s="10"/>
      <c r="E92" s="15"/>
      <c r="F92" s="10"/>
      <c r="G92" s="10"/>
      <c r="H92" s="22"/>
      <c r="J92" s="22"/>
      <c r="K92" s="95"/>
      <c r="M92" s="2"/>
      <c r="P92" s="1"/>
      <c r="AX92" s="106"/>
      <c r="AY92" s="106"/>
      <c r="AZ92" s="106"/>
      <c r="BB92" s="49" t="s">
        <v>63</v>
      </c>
      <c r="BC92" s="3"/>
      <c r="BD92" s="10"/>
      <c r="BE92" s="15"/>
      <c r="BF92" s="10"/>
      <c r="BG92" s="10"/>
      <c r="BH92" s="22"/>
      <c r="BJ92" s="22"/>
      <c r="BK92" s="95"/>
      <c r="BM92" s="48" t="str">
        <f>IF(BD90=BM90,BF90,BD90)</f>
        <v/>
      </c>
      <c r="BP92" s="1" t="s">
        <v>60</v>
      </c>
      <c r="BS92" s="53"/>
      <c r="BT92" s="53"/>
      <c r="BU92" s="53"/>
      <c r="BV92" s="53"/>
      <c r="BW92" s="53"/>
      <c r="BX92" s="53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53"/>
      <c r="CQ92" s="53"/>
      <c r="CR92" s="53"/>
      <c r="CS92" s="53"/>
      <c r="CT92" s="53"/>
      <c r="CU92" s="53"/>
      <c r="CV92" s="53"/>
      <c r="CW92" s="53"/>
      <c r="CX92" s="106"/>
      <c r="CZ92" s="106"/>
    </row>
    <row r="93" spans="1:104">
      <c r="B93" s="3" t="s">
        <v>21</v>
      </c>
      <c r="C93" s="3" t="s">
        <v>22</v>
      </c>
      <c r="D93" s="10"/>
      <c r="E93" s="15"/>
      <c r="F93" s="10"/>
      <c r="G93" s="10"/>
      <c r="H93" s="61"/>
      <c r="J93" s="61"/>
      <c r="K93" s="95"/>
      <c r="M93" s="2" t="s">
        <v>119</v>
      </c>
      <c r="P93" s="1"/>
      <c r="Q93" s="1"/>
      <c r="R93" s="1"/>
      <c r="S93" s="59"/>
      <c r="T93" s="59"/>
      <c r="U93" s="59"/>
      <c r="V93" s="59"/>
      <c r="W93" s="59"/>
      <c r="AO93" s="59"/>
      <c r="AX93" s="106"/>
      <c r="AY93" s="106"/>
      <c r="AZ93" s="106"/>
      <c r="BB93" s="3" t="s">
        <v>21</v>
      </c>
      <c r="BC93" s="3" t="s">
        <v>22</v>
      </c>
      <c r="BD93" s="10"/>
      <c r="BE93" s="15"/>
      <c r="BF93" s="10"/>
      <c r="BG93" s="10"/>
      <c r="BH93" s="22"/>
      <c r="BJ93" s="61"/>
      <c r="BK93" s="95"/>
      <c r="BM93" s="2"/>
      <c r="BP93" s="1"/>
      <c r="BQ93" s="1"/>
      <c r="BR93" s="1"/>
      <c r="BS93" s="59"/>
      <c r="BT93" s="59"/>
      <c r="BU93" s="59"/>
      <c r="BV93" s="59"/>
      <c r="BW93" s="59"/>
      <c r="BX93" s="53"/>
      <c r="BZ93" s="53"/>
      <c r="CA93" s="53"/>
      <c r="CB93" s="53"/>
      <c r="CC93" s="53"/>
      <c r="CD93" s="106"/>
      <c r="CE93" s="106"/>
      <c r="CF93" s="104"/>
      <c r="CG93" s="59"/>
      <c r="CH93" s="59"/>
      <c r="CI93" s="53"/>
      <c r="CJ93" s="53"/>
      <c r="CK93" s="53"/>
      <c r="CL93" s="53"/>
      <c r="CM93" s="53"/>
      <c r="CN93" s="53"/>
      <c r="CO93" s="59"/>
      <c r="CP93" s="53"/>
      <c r="CQ93" s="53"/>
      <c r="CR93" s="53"/>
      <c r="CS93" s="53"/>
      <c r="CT93" s="53"/>
      <c r="CU93" s="53"/>
      <c r="CV93" s="53"/>
      <c r="CW93" s="53"/>
      <c r="CX93" s="106"/>
      <c r="CZ93" s="106"/>
    </row>
    <row r="94" spans="1:104">
      <c r="A94" s="2">
        <f>BA94+1</f>
        <v>104</v>
      </c>
      <c r="B94" s="6">
        <f>VLOOKUP(A94,Spiele!$A$1:$L$116,2,FALSE)</f>
        <v>46222.625</v>
      </c>
      <c r="C94" s="6" t="str">
        <f>VLOOKUP(A94,Spiele!$A$1:$L$116,9,FALSE)</f>
        <v>New York</v>
      </c>
      <c r="D94" s="32" t="str">
        <f>BM89</f>
        <v/>
      </c>
      <c r="E94" s="20" t="s">
        <v>23</v>
      </c>
      <c r="F94" s="32" t="str">
        <f>BM90</f>
        <v/>
      </c>
      <c r="G94" s="16"/>
      <c r="H94" s="74"/>
      <c r="I94" s="11" t="s">
        <v>24</v>
      </c>
      <c r="J94" s="74"/>
      <c r="K94" s="7" t="s">
        <v>25</v>
      </c>
      <c r="L94" s="1"/>
      <c r="M94" s="50" t="str">
        <f>IF(J94="","",IF(J94=H94,"falsch!!! K.Remis",IF(H94&gt;J94,D94,F94)))</f>
        <v/>
      </c>
      <c r="N94" s="1" t="str">
        <f>BP89</f>
        <v>F1</v>
      </c>
      <c r="O94" s="1" t="str">
        <f>BP90</f>
        <v>F2</v>
      </c>
      <c r="Q94" s="1"/>
      <c r="R94" s="1"/>
      <c r="S94" s="59"/>
      <c r="T94" s="59"/>
      <c r="U94" s="59"/>
      <c r="V94" s="59"/>
      <c r="W94" s="59"/>
      <c r="AO94" s="59"/>
      <c r="AX94" s="106"/>
      <c r="AY94" s="106"/>
      <c r="AZ94" s="106"/>
      <c r="BA94" s="2">
        <f>BA90+1</f>
        <v>103</v>
      </c>
      <c r="BB94" s="6">
        <f>VLOOKUP(BA94,Spiele!$A$1:$L$116,2,FALSE)</f>
        <v>46221.708333333336</v>
      </c>
      <c r="BC94" s="6" t="str">
        <f>VLOOKUP(BA94,Spiele!$A$1:$L$116,9,FALSE)</f>
        <v>Miami</v>
      </c>
      <c r="BD94" s="21" t="str">
        <f>BM91</f>
        <v/>
      </c>
      <c r="BE94" s="20" t="s">
        <v>23</v>
      </c>
      <c r="BF94" s="21" t="str">
        <f>BM92</f>
        <v/>
      </c>
      <c r="BG94" s="16"/>
      <c r="BH94" s="74"/>
      <c r="BI94" s="11" t="s">
        <v>24</v>
      </c>
      <c r="BJ94" s="74"/>
      <c r="BK94" s="7" t="s">
        <v>25</v>
      </c>
      <c r="BL94" s="1"/>
      <c r="BM94" s="3" t="str">
        <f>IF(BJ94="","",IF(BJ94=BH94,"falsch!!! K.Remis",IF(BH94&gt;BJ94,BD94,BF94)))</f>
        <v/>
      </c>
      <c r="BN94" s="1" t="str">
        <f>BP91</f>
        <v>HF1</v>
      </c>
      <c r="BO94" s="1" t="str">
        <f>BP92</f>
        <v>HF2</v>
      </c>
      <c r="BQ94" s="1"/>
      <c r="BR94" s="1"/>
      <c r="BS94" s="59"/>
      <c r="BT94" s="59"/>
      <c r="BU94" s="59"/>
      <c r="BV94" s="59"/>
      <c r="BW94" s="59"/>
      <c r="BX94" s="53"/>
      <c r="BZ94" s="53"/>
      <c r="CA94" s="53"/>
      <c r="CB94" s="53"/>
      <c r="CC94" s="53"/>
      <c r="CD94" s="106"/>
      <c r="CE94" s="106"/>
      <c r="CF94" s="104"/>
      <c r="CG94" s="59"/>
      <c r="CH94" s="59"/>
      <c r="CI94" s="53"/>
      <c r="CJ94" s="53"/>
      <c r="CK94" s="53"/>
      <c r="CL94" s="53"/>
      <c r="CM94" s="53"/>
      <c r="CN94" s="53"/>
      <c r="CO94" s="59"/>
      <c r="CP94" s="53"/>
      <c r="CQ94" s="53"/>
      <c r="CR94" s="53"/>
      <c r="CS94" s="53"/>
      <c r="CT94" s="53"/>
      <c r="CU94" s="53"/>
      <c r="CV94" s="53"/>
      <c r="CW94" s="53"/>
      <c r="CX94" s="106"/>
      <c r="CZ94" s="106"/>
    </row>
    <row r="95" spans="1:104">
      <c r="H95" s="2"/>
      <c r="I95" s="2"/>
      <c r="J95" s="2"/>
      <c r="K95" s="2"/>
      <c r="M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X95" s="106"/>
      <c r="AY95" s="106"/>
      <c r="AZ95" s="106"/>
      <c r="BD95" s="10"/>
      <c r="BE95" s="15"/>
      <c r="BF95" s="10"/>
      <c r="BG95" s="10"/>
      <c r="BH95" s="22"/>
      <c r="BJ95" s="22"/>
      <c r="BK95" s="95"/>
      <c r="BM95" s="2"/>
      <c r="BQ95" s="1"/>
      <c r="BR95" s="1"/>
      <c r="BS95" s="59"/>
      <c r="BT95" s="59"/>
      <c r="BU95" s="59"/>
      <c r="BV95" s="59"/>
      <c r="BW95" s="59"/>
      <c r="BX95" s="53"/>
      <c r="BZ95" s="53"/>
      <c r="CA95" s="53"/>
      <c r="CB95" s="53"/>
      <c r="CC95" s="53"/>
      <c r="CD95" s="106"/>
      <c r="CE95" s="106"/>
      <c r="CF95" s="104"/>
      <c r="CG95" s="59"/>
      <c r="CH95" s="59"/>
      <c r="CI95" s="53"/>
      <c r="CJ95" s="53"/>
      <c r="CK95" s="53"/>
      <c r="CL95" s="53"/>
      <c r="CM95" s="53"/>
      <c r="CN95" s="53"/>
      <c r="CO95" s="59"/>
      <c r="CP95" s="53"/>
      <c r="CQ95" s="53"/>
      <c r="CR95" s="53"/>
      <c r="CS95" s="53"/>
      <c r="CT95" s="53"/>
      <c r="CU95" s="53"/>
      <c r="CV95" s="53"/>
      <c r="CW95" s="53"/>
      <c r="CX95" s="106"/>
      <c r="CZ95" s="106"/>
    </row>
    <row r="96" spans="1:104">
      <c r="H96" s="2"/>
      <c r="I96" s="2"/>
      <c r="J96" s="2"/>
      <c r="K96" s="2"/>
      <c r="M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 s="106"/>
      <c r="CH96" s="106"/>
      <c r="CI96" s="106"/>
      <c r="CJ96" s="106"/>
      <c r="CK96" s="106"/>
      <c r="CL96" s="106"/>
      <c r="CM96" s="106"/>
      <c r="CN96" s="106"/>
      <c r="CO96" s="106"/>
    </row>
    <row r="97" spans="2:82" ht="13.5" thickBot="1">
      <c r="H97" s="8"/>
      <c r="I97" s="8"/>
      <c r="J97" s="8"/>
      <c r="K97" s="8"/>
      <c r="M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H97" s="8"/>
      <c r="BI97" s="8"/>
      <c r="BJ97" s="8"/>
      <c r="BK97" s="8"/>
      <c r="BM97" s="2"/>
      <c r="BY97" s="2"/>
    </row>
    <row r="98" spans="2:82" ht="14.25" thickTop="1" thickBot="1">
      <c r="B98" s="102" t="s">
        <v>25</v>
      </c>
      <c r="C98" s="1" t="s">
        <v>19</v>
      </c>
      <c r="D98" s="3"/>
      <c r="E98" s="3"/>
      <c r="F98" s="3"/>
      <c r="G98" s="72"/>
      <c r="H98" s="93"/>
      <c r="AD98" s="60"/>
      <c r="BH98" s="8"/>
      <c r="BI98" s="8"/>
      <c r="BJ98" s="8"/>
      <c r="BK98" s="8"/>
      <c r="CD98" s="3"/>
    </row>
    <row r="99" spans="2:82" ht="13.5" thickTop="1">
      <c r="E99" s="3"/>
      <c r="F99" s="3"/>
      <c r="AD99" s="60"/>
      <c r="BH99" s="8"/>
      <c r="BI99" s="8"/>
      <c r="BJ99" s="8"/>
      <c r="BK99" s="8"/>
      <c r="CD99" s="3"/>
    </row>
    <row r="100" spans="2:82">
      <c r="E100" s="3"/>
      <c r="F100" s="3"/>
      <c r="AD100" s="60"/>
      <c r="BH100" s="8"/>
      <c r="BI100" s="8"/>
      <c r="BJ100" s="8"/>
      <c r="BK100" s="8"/>
      <c r="CD100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00"/>
  <sheetViews>
    <sheetView topLeftCell="A57" workbookViewId="0">
      <selection activeCell="H98" sqref="H98"/>
    </sheetView>
  </sheetViews>
  <sheetFormatPr baseColWidth="10" defaultRowHeight="12.75"/>
  <cols>
    <col min="1" max="1" width="4.28515625" style="2" customWidth="1"/>
    <col min="2" max="2" width="15.28515625" style="2" customWidth="1"/>
    <col min="3" max="4" width="14.28515625" style="2" customWidth="1"/>
    <col min="5" max="5" width="2" style="2" customWidth="1"/>
    <col min="6" max="6" width="14.28515625" style="2" customWidth="1"/>
    <col min="7" max="7" width="1.5703125" style="2" customWidth="1"/>
    <col min="8" max="8" width="3.5703125" style="12" customWidth="1"/>
    <col min="9" max="9" width="1.5703125" style="12" customWidth="1"/>
    <col min="10" max="10" width="3.5703125" style="12" customWidth="1"/>
    <col min="11" max="11" width="3" style="7" customWidth="1"/>
    <col min="12" max="12" width="2" style="2" customWidth="1"/>
    <col min="13" max="13" width="14.28515625" style="9" customWidth="1"/>
    <col min="14" max="17" width="4.28515625" style="2" customWidth="1"/>
    <col min="18" max="18" width="3.85546875" style="2" customWidth="1"/>
    <col min="19" max="22" width="2" style="53" hidden="1" customWidth="1"/>
    <col min="23" max="23" width="1.7109375" style="53" hidden="1" customWidth="1"/>
    <col min="24" max="24" width="3" style="53" hidden="1" customWidth="1"/>
    <col min="25" max="25" width="14.28515625" style="53" hidden="1" customWidth="1"/>
    <col min="26" max="26" width="2.28515625" style="53" hidden="1" customWidth="1"/>
    <col min="27" max="27" width="3.28515625" style="53" hidden="1" customWidth="1"/>
    <col min="28" max="28" width="3" style="53" hidden="1" customWidth="1"/>
    <col min="29" max="29" width="4.42578125" style="53" hidden="1" customWidth="1"/>
    <col min="30" max="30" width="19.28515625" style="53" hidden="1" customWidth="1"/>
    <col min="31" max="31" width="3.140625" style="53" hidden="1" customWidth="1"/>
    <col min="32" max="32" width="3.5703125" style="53" hidden="1" customWidth="1"/>
    <col min="33" max="36" width="2.85546875" style="53" hidden="1" customWidth="1"/>
    <col min="37" max="37" width="3.140625" style="53" hidden="1" customWidth="1"/>
    <col min="38" max="38" width="6.42578125" style="53" hidden="1" customWidth="1"/>
    <col min="39" max="42" width="2.85546875" style="53" hidden="1" customWidth="1"/>
    <col min="43" max="43" width="7.7109375" style="53" hidden="1" customWidth="1"/>
    <col min="44" max="47" width="3" style="53" hidden="1" customWidth="1"/>
    <col min="48" max="48" width="3.140625" style="53" hidden="1" customWidth="1"/>
    <col min="49" max="52" width="11.42578125" style="53" hidden="1" customWidth="1"/>
    <col min="53" max="53" width="5" style="2" customWidth="1"/>
    <col min="54" max="54" width="15.28515625" style="2" customWidth="1"/>
    <col min="55" max="56" width="14.28515625" style="2" customWidth="1"/>
    <col min="57" max="57" width="2" style="2" customWidth="1"/>
    <col min="58" max="58" width="14.28515625" style="2" customWidth="1"/>
    <col min="59" max="59" width="1.5703125" style="2" customWidth="1"/>
    <col min="60" max="60" width="3.5703125" style="12" customWidth="1"/>
    <col min="61" max="61" width="1.5703125" style="12" customWidth="1"/>
    <col min="62" max="62" width="3.5703125" style="12" customWidth="1"/>
    <col min="63" max="63" width="3" style="7" customWidth="1"/>
    <col min="64" max="64" width="2" style="2" customWidth="1"/>
    <col min="65" max="65" width="14.28515625" style="9" customWidth="1"/>
    <col min="66" max="69" width="4.28515625" style="2" customWidth="1"/>
    <col min="70" max="70" width="3.85546875" style="2" customWidth="1"/>
    <col min="71" max="74" width="2" style="2" hidden="1" customWidth="1"/>
    <col min="75" max="75" width="1.7109375" style="2" hidden="1" customWidth="1"/>
    <col min="76" max="76" width="3" style="2" hidden="1" customWidth="1"/>
    <col min="77" max="77" width="14.28515625" style="53" hidden="1" customWidth="1"/>
    <col min="78" max="78" width="2.28515625" style="2" hidden="1" customWidth="1"/>
    <col min="79" max="79" width="3.28515625" style="2" hidden="1" customWidth="1"/>
    <col min="80" max="80" width="3" style="2" hidden="1" customWidth="1"/>
    <col min="81" max="81" width="4.42578125" style="2" hidden="1" customWidth="1"/>
    <col min="82" max="82" width="19.28515625" style="2" hidden="1" customWidth="1"/>
    <col min="83" max="100" width="5" style="2" hidden="1" customWidth="1"/>
    <col min="101" max="102" width="11.42578125" style="2" hidden="1" customWidth="1"/>
    <col min="103" max="103" width="0" style="2" hidden="1" customWidth="1"/>
    <col min="104" max="104" width="11.42578125" style="2" hidden="1" customWidth="1"/>
    <col min="105" max="16384" width="11.42578125" style="2"/>
  </cols>
  <sheetData>
    <row r="1" spans="1:100" s="10" customFormat="1" ht="14.25" thickTop="1" thickBot="1">
      <c r="A1" s="10" t="s">
        <v>70</v>
      </c>
      <c r="B1" s="27" t="s">
        <v>0</v>
      </c>
      <c r="C1" s="25" t="s">
        <v>1</v>
      </c>
      <c r="D1" s="16" t="s">
        <v>2</v>
      </c>
      <c r="E1" s="13"/>
      <c r="F1" s="16"/>
      <c r="G1" s="87"/>
      <c r="H1" s="88"/>
      <c r="I1" s="18"/>
      <c r="J1" s="19"/>
      <c r="K1" s="94"/>
      <c r="L1" s="16"/>
      <c r="M1" s="34" t="s">
        <v>3</v>
      </c>
      <c r="N1" s="16" t="s">
        <v>4</v>
      </c>
      <c r="O1" s="16" t="s">
        <v>5</v>
      </c>
      <c r="P1" s="16" t="s">
        <v>6</v>
      </c>
      <c r="Q1" s="16" t="s">
        <v>7</v>
      </c>
      <c r="R1" s="16"/>
      <c r="S1" s="53"/>
      <c r="T1" s="53"/>
      <c r="U1" s="53"/>
      <c r="V1" s="53"/>
      <c r="W1" s="51"/>
      <c r="X1" s="51" t="s">
        <v>8</v>
      </c>
      <c r="Y1" s="54" t="s">
        <v>9</v>
      </c>
      <c r="Z1" s="51" t="s">
        <v>4</v>
      </c>
      <c r="AA1" s="51" t="s">
        <v>5</v>
      </c>
      <c r="AB1" s="51" t="s">
        <v>6</v>
      </c>
      <c r="AC1" s="51" t="s">
        <v>7</v>
      </c>
      <c r="AD1" s="51"/>
      <c r="AE1" s="18" t="s">
        <v>10</v>
      </c>
      <c r="AF1" s="38" t="s">
        <v>11</v>
      </c>
      <c r="AG1" s="38"/>
      <c r="AH1" s="38"/>
      <c r="AI1" s="38"/>
      <c r="AJ1" s="38" t="s">
        <v>12</v>
      </c>
      <c r="AK1" s="54" t="s">
        <v>13</v>
      </c>
      <c r="AL1" s="38" t="s">
        <v>14</v>
      </c>
      <c r="AM1" s="38"/>
      <c r="AN1" s="38"/>
      <c r="AO1" s="38"/>
      <c r="AP1" s="38" t="s">
        <v>15</v>
      </c>
      <c r="AQ1" s="38" t="s">
        <v>16</v>
      </c>
      <c r="AR1" s="38"/>
      <c r="AS1" s="38"/>
      <c r="AT1" s="38"/>
      <c r="AU1" s="55" t="s">
        <v>17</v>
      </c>
      <c r="AV1" s="54" t="s">
        <v>18</v>
      </c>
      <c r="BA1" s="10" t="s">
        <v>70</v>
      </c>
      <c r="BB1" s="71" t="s">
        <v>0</v>
      </c>
      <c r="BC1" s="92" t="s">
        <v>39</v>
      </c>
      <c r="BD1" s="51" t="s">
        <v>2</v>
      </c>
      <c r="BE1" s="52"/>
      <c r="BF1" s="51"/>
      <c r="BG1" s="51"/>
      <c r="BH1" s="19"/>
      <c r="BI1" s="18"/>
      <c r="BJ1" s="19"/>
      <c r="BK1" s="94"/>
      <c r="BL1" s="16"/>
      <c r="BM1" s="34" t="s">
        <v>3</v>
      </c>
      <c r="BN1" s="16" t="s">
        <v>4</v>
      </c>
      <c r="BO1" s="16" t="s">
        <v>5</v>
      </c>
      <c r="BP1" s="16" t="s">
        <v>6</v>
      </c>
      <c r="BQ1" s="16" t="s">
        <v>7</v>
      </c>
      <c r="BR1" s="16"/>
      <c r="BS1" s="2"/>
      <c r="BT1" s="2"/>
      <c r="BU1" s="2"/>
      <c r="BV1" s="2"/>
      <c r="BW1" s="16"/>
      <c r="BX1" s="16" t="s">
        <v>8</v>
      </c>
      <c r="BY1" s="54" t="s">
        <v>9</v>
      </c>
      <c r="BZ1" s="16" t="s">
        <v>4</v>
      </c>
      <c r="CA1" s="16" t="s">
        <v>5</v>
      </c>
      <c r="CB1" s="16" t="s">
        <v>6</v>
      </c>
      <c r="CC1" s="16" t="s">
        <v>7</v>
      </c>
      <c r="CD1" s="16"/>
      <c r="CE1" s="94" t="s">
        <v>10</v>
      </c>
      <c r="CF1" s="14" t="s">
        <v>11</v>
      </c>
      <c r="CG1" s="14"/>
      <c r="CH1" s="14"/>
      <c r="CI1" s="14"/>
      <c r="CJ1" s="14" t="s">
        <v>12</v>
      </c>
      <c r="CK1" s="20" t="s">
        <v>13</v>
      </c>
      <c r="CL1" s="14" t="s">
        <v>14</v>
      </c>
      <c r="CM1" s="14"/>
      <c r="CN1" s="14"/>
      <c r="CO1" s="14"/>
      <c r="CP1" s="14" t="s">
        <v>15</v>
      </c>
      <c r="CQ1" s="14" t="s">
        <v>16</v>
      </c>
      <c r="CR1" s="14"/>
      <c r="CS1" s="14"/>
      <c r="CT1" s="14"/>
      <c r="CU1" s="15" t="s">
        <v>17</v>
      </c>
      <c r="CV1" s="20" t="s">
        <v>18</v>
      </c>
    </row>
    <row r="2" spans="1:100" ht="13.5" thickTop="1">
      <c r="B2" s="3" t="s">
        <v>21</v>
      </c>
      <c r="C2" s="3" t="s">
        <v>22</v>
      </c>
      <c r="L2" s="1"/>
      <c r="M2" s="9" t="str">
        <f>VLOOKUP(1,$X$2:$AC$5,2,FALSE)</f>
        <v>Mexiko</v>
      </c>
      <c r="N2" s="2">
        <f>VLOOKUP(1,$X$2:$AC$5,3,FALSE)</f>
        <v>9</v>
      </c>
      <c r="O2" s="2">
        <f>VLOOKUP(1,$X$2:$AC$5,4,FALSE)</f>
        <v>8</v>
      </c>
      <c r="P2" s="2">
        <f>VLOOKUP(1,$X$2:$AC$5,5,FALSE)</f>
        <v>1</v>
      </c>
      <c r="Q2" s="2">
        <f>VLOOKUP(1,$X$2:$AC$5,6,FALSE)</f>
        <v>7</v>
      </c>
      <c r="S2" s="57"/>
      <c r="T2" s="58">
        <f>IF(H3="",0,IF(K3=$B$98,IF(H3&gt;J3,3,IF(H3=J3,1,0)),0))</f>
        <v>3</v>
      </c>
      <c r="U2" s="58">
        <f>IF(H5="",0,IF(K5=$B$98,IF(H5&gt;J5,3,IF(H5=J5,1,0)),0))</f>
        <v>3</v>
      </c>
      <c r="V2" s="58">
        <f>IF(J7="",0,IF(K8=$B$98,IF(H7&lt;J7,3,IF(H7=J7,1,0)),0))</f>
        <v>3</v>
      </c>
      <c r="W2" s="59"/>
      <c r="X2" s="59">
        <f>RANK(AD2,$AD$2:$AD$5)</f>
        <v>1</v>
      </c>
      <c r="Y2" s="109" t="s">
        <v>120</v>
      </c>
      <c r="Z2" s="59">
        <f>SUM(S2:V2)</f>
        <v>9</v>
      </c>
      <c r="AA2" s="59">
        <f>SUM(S6:V6)</f>
        <v>8</v>
      </c>
      <c r="AB2" s="59">
        <f>SUM(S6:S9)</f>
        <v>1</v>
      </c>
      <c r="AC2" s="59">
        <f>AA2-AB2</f>
        <v>7</v>
      </c>
      <c r="AD2" s="23">
        <f>IF(P$8="",(((((((AE2*10+Z2)*100+AC2)*100+AA2)*10+AK2)*10+AJ2)*100+AP2)*100+AU2)*10+AV2,(((((((AE2*10+Z2)*10+AK2)*10+AJ2)*100+AP2)*100+AU2)*100+AC2)*100+AA2)*10+AV2)</f>
        <v>900000007084</v>
      </c>
      <c r="AE2" s="103"/>
      <c r="AF2" s="110"/>
      <c r="AG2" s="110">
        <f>IF($Z2=$Z3,$T2-$S3,0)</f>
        <v>0</v>
      </c>
      <c r="AH2" s="110">
        <f>IF($Z2=$Z4,$U2-$S4,0)</f>
        <v>0</v>
      </c>
      <c r="AI2" s="110">
        <f>IF($Z2=$Z5,$V2-$S5,0)</f>
        <v>0</v>
      </c>
      <c r="AJ2" s="110">
        <f>SUM(AF2:AI2)</f>
        <v>0</v>
      </c>
      <c r="AK2" s="103"/>
      <c r="AL2" s="110"/>
      <c r="AM2" s="110">
        <f>IF($Z2=$Z3,$T6-$S7,0)</f>
        <v>0</v>
      </c>
      <c r="AN2" s="110">
        <f>IF($Z2=$Z4,$U6-$S8,0)</f>
        <v>0</v>
      </c>
      <c r="AO2" s="110">
        <f>IF($Z2=$Z5,$V6-$S9,0)</f>
        <v>0</v>
      </c>
      <c r="AP2" s="110">
        <f>SUM(AL2:AO2)</f>
        <v>0</v>
      </c>
      <c r="AQ2" s="110"/>
      <c r="AR2" s="110">
        <f>IF($Z2=$Z3,$T6,0)</f>
        <v>0</v>
      </c>
      <c r="AS2" s="110">
        <f>IF($Z2=$Z4,$U6,0)</f>
        <v>0</v>
      </c>
      <c r="AT2" s="110">
        <f>IF($Z2=$Z5,$V6,0)</f>
        <v>0</v>
      </c>
      <c r="AU2" s="110">
        <f>SUM(AQ2:AT2)</f>
        <v>0</v>
      </c>
      <c r="AV2" s="103">
        <v>4</v>
      </c>
      <c r="AW2" s="2"/>
      <c r="AX2" s="2"/>
      <c r="AY2" s="2"/>
      <c r="AZ2" s="2"/>
      <c r="BB2" s="3" t="s">
        <v>21</v>
      </c>
      <c r="BC2" s="3" t="s">
        <v>22</v>
      </c>
      <c r="BD2" s="53"/>
      <c r="BE2" s="53"/>
      <c r="BF2" s="53"/>
      <c r="BG2" s="53"/>
      <c r="BL2" s="1"/>
      <c r="BM2" s="9" t="str">
        <f>VLOOKUP(1,$BX$2:$CC$5,2,FALSE)</f>
        <v>Paraguay</v>
      </c>
      <c r="BN2" s="2">
        <f>VLOOKUP(1,$BX$2:$CC$5,3,FALSE)</f>
        <v>7</v>
      </c>
      <c r="BO2" s="2">
        <f>VLOOKUP(1,$BX$2:$CC$5,4,FALSE)</f>
        <v>6</v>
      </c>
      <c r="BP2" s="2">
        <f>VLOOKUP(1,$BX$2:$CC$5,5,FALSE)</f>
        <v>2</v>
      </c>
      <c r="BQ2" s="2">
        <f>VLOOKUP(1,$BX$2:$CC$5,6,FALSE)</f>
        <v>4</v>
      </c>
      <c r="BS2" s="57"/>
      <c r="BT2" s="58">
        <f>IF(BH3="",0,IF(BK3=$B$98,IF(BH3&gt;BJ3,3,IF(BH3=BJ3,1,0)),0))</f>
        <v>1</v>
      </c>
      <c r="BU2" s="58">
        <f>IF(BH5="",0,IF(BK5=$B$98,IF(BH5&gt;BJ5,3,IF(BH5=BJ5,1,0)),0))</f>
        <v>3</v>
      </c>
      <c r="BV2" s="58">
        <f>IF(BJ7="",0,IF(BK8=$B$98,IF(BH7&lt;BJ7,3,IF(BH7=BJ7,1,0)),0))</f>
        <v>3</v>
      </c>
      <c r="BW2" s="1"/>
      <c r="BX2" s="1">
        <f>RANK(CD2,$CD$2:$CD$5)</f>
        <v>2</v>
      </c>
      <c r="BY2" s="38" t="s">
        <v>121</v>
      </c>
      <c r="BZ2" s="1">
        <f>SUM(BS2:BV2)</f>
        <v>7</v>
      </c>
      <c r="CA2" s="1">
        <f>SUM(BS6:BV6)</f>
        <v>6</v>
      </c>
      <c r="CB2" s="1">
        <f>SUM(BS6:BS9)</f>
        <v>3</v>
      </c>
      <c r="CC2" s="1">
        <f>CA2-CB2</f>
        <v>3</v>
      </c>
      <c r="CD2" s="23">
        <f>IF(BP$8="",(((((((CE2*10+BZ2)*100+CC2)*100+CA2)*10+CK2)*10+CJ2)*100+CP2)*100+CU2)*10+CV2,(((((((CE2*10+BZ2)*10+CK2)*10+CJ2)*100+CP2)*100+CU2)*100+CC2)*100+CA2)*10+CV2)</f>
        <v>700000103064</v>
      </c>
      <c r="CE2" s="107"/>
      <c r="CF2" s="111"/>
      <c r="CG2" s="111">
        <f>IF($BZ2=$BZ3,$BT2-$BS3,0)</f>
        <v>0</v>
      </c>
      <c r="CH2" s="111">
        <f>IF($BZ2=$BZ4,$BU2-$BS4,0)</f>
        <v>0</v>
      </c>
      <c r="CI2" s="111">
        <f>IF($BZ2=$BZ5,$BV2-$BS5,0)</f>
        <v>0</v>
      </c>
      <c r="CJ2" s="111">
        <f>SUM(CF2:CI2)</f>
        <v>0</v>
      </c>
      <c r="CK2" s="107"/>
      <c r="CL2" s="111"/>
      <c r="CM2" s="111">
        <f>IF($BZ2=$BZ3,$BT6-$BS7,0)</f>
        <v>0</v>
      </c>
      <c r="CN2" s="111">
        <f>IF($BZ2=$BZ4,$BU6-$BS8,0)</f>
        <v>0</v>
      </c>
      <c r="CO2" s="111">
        <f>IF($BZ2=$BZ5,$BV6-$BS9,0)</f>
        <v>0</v>
      </c>
      <c r="CP2" s="111">
        <f>SUM(CL2:CO2)</f>
        <v>0</v>
      </c>
      <c r="CQ2" s="111"/>
      <c r="CR2" s="111">
        <f>IF($BZ2=$BZ3,$BT6,0)</f>
        <v>1</v>
      </c>
      <c r="CS2" s="111">
        <f>IF($BZ2=$BZ4,$BU6,0)</f>
        <v>0</v>
      </c>
      <c r="CT2" s="111">
        <f>IF($BZ2=$BZ5,$BV6,0)</f>
        <v>0</v>
      </c>
      <c r="CU2" s="111">
        <f>SUM(CQ2:CT2)</f>
        <v>1</v>
      </c>
      <c r="CV2" s="107">
        <v>4</v>
      </c>
    </row>
    <row r="3" spans="1:100">
      <c r="A3" s="2">
        <v>1</v>
      </c>
      <c r="B3" s="6">
        <f>VLOOKUP(A3,Spiele!$A$1:$L$116,2,FALSE)</f>
        <v>46184.583333333336</v>
      </c>
      <c r="C3" s="6" t="str">
        <f>VLOOKUP(A3,Spiele!$A$1:$L$116,9,FALSE)</f>
        <v>Mexico City</v>
      </c>
      <c r="D3" s="54" t="str">
        <f>Y2</f>
        <v>Mexiko</v>
      </c>
      <c r="E3" s="38" t="s">
        <v>23</v>
      </c>
      <c r="F3" s="54" t="str">
        <f>Y3</f>
        <v>Südafrika</v>
      </c>
      <c r="G3" s="51"/>
      <c r="H3" s="74">
        <v>3</v>
      </c>
      <c r="I3" s="11" t="s">
        <v>24</v>
      </c>
      <c r="J3" s="74">
        <v>1</v>
      </c>
      <c r="K3" s="7" t="s">
        <v>25</v>
      </c>
      <c r="L3" s="1"/>
      <c r="M3" s="9" t="str">
        <f>VLOOKUP(2,$X$2:$AC$5,2,FALSE)</f>
        <v>Tschechien</v>
      </c>
      <c r="N3" s="2">
        <f>VLOOKUP(2,$X$2:$AC$5,3,FALSE)</f>
        <v>4</v>
      </c>
      <c r="O3" s="2">
        <f>VLOOKUP(2,$X$2:$AC$5,4,FALSE)</f>
        <v>5</v>
      </c>
      <c r="P3" s="2">
        <f>VLOOKUP(2,$X$2:$AC$5,5,FALSE)</f>
        <v>6</v>
      </c>
      <c r="Q3" s="2">
        <f>VLOOKUP(2,$X$2:$AC$5,6,FALSE)</f>
        <v>-1</v>
      </c>
      <c r="S3" s="58">
        <f>IF(J3="",0,IF(K3=$B$98,IF(H3&lt;J3,3,IF(H3=J3,1,0)),0))</f>
        <v>0</v>
      </c>
      <c r="T3" s="57"/>
      <c r="U3" s="58">
        <f>IF(H8="",0,IF(K7=$B$98,IF(H8&gt;J8,3,IF(H8=J8,1,0)),0))</f>
        <v>0</v>
      </c>
      <c r="V3" s="58">
        <f>IF(J6="",0,IF(K6=$B$98,IF(J6&gt;H6,3,IF(J6=H6,1,0)),0))</f>
        <v>0</v>
      </c>
      <c r="W3" s="59"/>
      <c r="X3" s="59">
        <f>RANK(AD3,$AD$2:$AD$5)</f>
        <v>4</v>
      </c>
      <c r="Y3" s="109" t="s">
        <v>122</v>
      </c>
      <c r="Z3" s="59">
        <f>SUM(S3:V3)</f>
        <v>0</v>
      </c>
      <c r="AA3" s="59">
        <f>SUM(S7:V7)</f>
        <v>4</v>
      </c>
      <c r="AB3" s="59">
        <f>SUM(T6:T9)</f>
        <v>9</v>
      </c>
      <c r="AC3" s="59">
        <f>AA3-AB3</f>
        <v>-5</v>
      </c>
      <c r="AD3" s="23">
        <f>IF(P$8="",(((((((AE3*10+Z3)*100+AC3)*100+AA3)*10+AK3)*10+AJ3)*100+AP3)*100+AU3)*10+AV3,(((((((AE3*10+Z3)*10+AK3)*10+AJ3)*100+AP3)*100+AU3)*100+AC3)*100+AA3)*10+AV3)</f>
        <v>-4957</v>
      </c>
      <c r="AE3" s="103"/>
      <c r="AF3" s="110">
        <f>IF($Z3=$Z2,$S3-$T2,0)</f>
        <v>0</v>
      </c>
      <c r="AG3" s="110"/>
      <c r="AH3" s="110">
        <f>IF($Z3=$Z4,$U3-$T4,0)</f>
        <v>0</v>
      </c>
      <c r="AI3" s="110">
        <f>IF($Z3=$Z5,$V3-$T5,0)</f>
        <v>0</v>
      </c>
      <c r="AJ3" s="110">
        <f>SUM(AF3:AI3)</f>
        <v>0</v>
      </c>
      <c r="AK3" s="103"/>
      <c r="AL3" s="110">
        <f>IF($Z3=$Z2,$S7-$T6,0)</f>
        <v>0</v>
      </c>
      <c r="AM3" s="110"/>
      <c r="AN3" s="110">
        <f>IF($Z3=$Z4,$U7-$T8,0)</f>
        <v>0</v>
      </c>
      <c r="AO3" s="110">
        <f>IF($Z3=$Z5,$V7-$T9,0)</f>
        <v>0</v>
      </c>
      <c r="AP3" s="110">
        <f>SUM(AL3:AO3)</f>
        <v>0</v>
      </c>
      <c r="AQ3" s="110">
        <f>IF($Z3=$Z2,$S7,0)</f>
        <v>0</v>
      </c>
      <c r="AR3" s="110"/>
      <c r="AS3" s="110">
        <f>IF($Z3=$Z4,$U7,0)</f>
        <v>0</v>
      </c>
      <c r="AT3" s="110">
        <f>IF($Z3=$Z5,$V7,0)</f>
        <v>0</v>
      </c>
      <c r="AU3" s="110">
        <f>SUM(AQ3:AT3)</f>
        <v>0</v>
      </c>
      <c r="AV3" s="103">
        <v>3</v>
      </c>
      <c r="AW3" s="2"/>
      <c r="AX3" s="2"/>
      <c r="AY3" s="2"/>
      <c r="AZ3" s="2"/>
      <c r="BA3" s="2">
        <v>4</v>
      </c>
      <c r="BB3" s="6">
        <f>VLOOKUP(BA3,Spiele!$A$1:$L$116,2,FALSE)</f>
        <v>46185.75</v>
      </c>
      <c r="BC3" s="6" t="str">
        <f>VLOOKUP(BA3,Spiele!$A$1:$L$116,9,FALSE)</f>
        <v>Los Angeles</v>
      </c>
      <c r="BD3" s="54" t="str">
        <f>BY2</f>
        <v>USA</v>
      </c>
      <c r="BE3" s="38" t="s">
        <v>23</v>
      </c>
      <c r="BF3" s="54" t="str">
        <f>BY3</f>
        <v>Paraguay</v>
      </c>
      <c r="BG3" s="51"/>
      <c r="BH3" s="74">
        <v>1</v>
      </c>
      <c r="BI3" s="11" t="s">
        <v>24</v>
      </c>
      <c r="BJ3" s="74">
        <v>1</v>
      </c>
      <c r="BK3" s="7" t="s">
        <v>25</v>
      </c>
      <c r="BL3" s="1"/>
      <c r="BM3" s="9" t="str">
        <f>VLOOKUP(2,$BX$2:$CC$5,2,FALSE)</f>
        <v>USA</v>
      </c>
      <c r="BN3" s="2">
        <f>VLOOKUP(2,$BX$2:$CC$5,3,FALSE)</f>
        <v>7</v>
      </c>
      <c r="BO3" s="2">
        <f>VLOOKUP(2,$BX$2:$CC$5,4,FALSE)</f>
        <v>6</v>
      </c>
      <c r="BP3" s="2">
        <f>VLOOKUP(2,$BX$2:$CC$5,5,FALSE)</f>
        <v>3</v>
      </c>
      <c r="BQ3" s="2">
        <f>VLOOKUP(2,$BX$2:$CC$5,6,FALSE)</f>
        <v>3</v>
      </c>
      <c r="BS3" s="58">
        <f>IF(BJ3="",0,IF(BK3=$B$98,IF(BH3&lt;BJ3,3,IF(BH3=BJ3,1,0)),0))</f>
        <v>1</v>
      </c>
      <c r="BT3" s="57"/>
      <c r="BU3" s="58">
        <f>IF(BH8="",0,IF(BK7=$B$98,IF(BH8&gt;BJ8,3,IF(BH8=BJ8,1,0)),0))</f>
        <v>3</v>
      </c>
      <c r="BV3" s="58">
        <f>IF(BJ6="",0,IF(BK6=$B$98,IF(BJ6&gt;BH6,3,IF(BJ6=BH6,1,0)),0))</f>
        <v>3</v>
      </c>
      <c r="BW3" s="1"/>
      <c r="BX3" s="1">
        <f>RANK(CD3,$CD$2:$CD$5)</f>
        <v>1</v>
      </c>
      <c r="BY3" s="38" t="s">
        <v>123</v>
      </c>
      <c r="BZ3" s="1">
        <f>SUM(BS3:BV3)</f>
        <v>7</v>
      </c>
      <c r="CA3" s="1">
        <f>SUM(BS7:BV7)</f>
        <v>6</v>
      </c>
      <c r="CB3" s="1">
        <f>SUM(BT6:BT9)</f>
        <v>2</v>
      </c>
      <c r="CC3" s="1">
        <f>CA3-CB3</f>
        <v>4</v>
      </c>
      <c r="CD3" s="23">
        <f>IF(BP$8="",(((((((CE3*10+BZ3)*100+CC3)*100+CA3)*10+CK3)*10+CJ3)*100+CP3)*100+CU3)*10+CV3,(((((((CE3*10+BZ3)*10+CK3)*10+CJ3)*100+CP3)*100+CU3)*100+CC3)*100+CA3)*10+CV3)</f>
        <v>700000104063</v>
      </c>
      <c r="CE3" s="107"/>
      <c r="CF3" s="111">
        <f>IF($BZ3=$BZ2,$BS3-$BT2,0)</f>
        <v>0</v>
      </c>
      <c r="CG3" s="111"/>
      <c r="CH3" s="111">
        <f>IF($BZ3=$BZ4,$BU3-$BT4,0)</f>
        <v>0</v>
      </c>
      <c r="CI3" s="111">
        <f>IF($BZ3=$BZ5,$BV3-$BT5,0)</f>
        <v>0</v>
      </c>
      <c r="CJ3" s="111">
        <f>SUM(CF3:CI3)</f>
        <v>0</v>
      </c>
      <c r="CK3" s="107"/>
      <c r="CL3" s="111">
        <f>IF($BZ3=$BZ2,$BS7-$BT6,0)</f>
        <v>0</v>
      </c>
      <c r="CM3" s="111"/>
      <c r="CN3" s="111">
        <f>IF($BZ3=$BZ4,$BU7-$BT8,0)</f>
        <v>0</v>
      </c>
      <c r="CO3" s="111">
        <f>IF($BZ3=$BZ5,$BV7-$BT9,0)</f>
        <v>0</v>
      </c>
      <c r="CP3" s="111">
        <f>SUM(CL3:CO3)</f>
        <v>0</v>
      </c>
      <c r="CQ3" s="111">
        <f>IF($BZ3=$BZ2,$BS7,0)</f>
        <v>1</v>
      </c>
      <c r="CR3" s="111"/>
      <c r="CS3" s="111">
        <f>IF($BZ3=$BZ4,$BU7,0)</f>
        <v>0</v>
      </c>
      <c r="CT3" s="111">
        <f>IF($BZ3=$BZ5,$BV7,0)</f>
        <v>0</v>
      </c>
      <c r="CU3" s="111">
        <f>SUM(CQ3:CT3)</f>
        <v>1</v>
      </c>
      <c r="CV3" s="107">
        <v>3</v>
      </c>
    </row>
    <row r="4" spans="1:100">
      <c r="A4" s="2">
        <v>2</v>
      </c>
      <c r="B4" s="6">
        <f>VLOOKUP(A4,Spiele!$A$1:$L$116,2,FALSE)</f>
        <v>46184.875</v>
      </c>
      <c r="C4" s="6" t="str">
        <f>VLOOKUP(A4,Spiele!$A$1:$L$116,9,FALSE)</f>
        <v>Guadalajara</v>
      </c>
      <c r="D4" s="54" t="str">
        <f>Y4</f>
        <v>Südkorea</v>
      </c>
      <c r="E4" s="38" t="s">
        <v>23</v>
      </c>
      <c r="F4" s="54" t="str">
        <f>Y5</f>
        <v>Tschechien</v>
      </c>
      <c r="G4" s="51"/>
      <c r="H4" s="74">
        <v>1</v>
      </c>
      <c r="I4" s="11" t="s">
        <v>24</v>
      </c>
      <c r="J4" s="74">
        <v>1</v>
      </c>
      <c r="K4" s="7" t="s">
        <v>25</v>
      </c>
      <c r="L4" s="1"/>
      <c r="M4" s="9" t="str">
        <f>VLOOKUP(3,$X$2:$AC$5,2,FALSE)</f>
        <v>Südkorea</v>
      </c>
      <c r="N4" s="2">
        <f>VLOOKUP(3,$X$2:$AC$5,3,FALSE)</f>
        <v>4</v>
      </c>
      <c r="O4" s="2">
        <f>VLOOKUP(3,$X$2:$AC$5,4,FALSE)</f>
        <v>3</v>
      </c>
      <c r="P4" s="2">
        <f>VLOOKUP(3,$X$2:$AC$5,5,FALSE)</f>
        <v>4</v>
      </c>
      <c r="Q4" s="2">
        <f>VLOOKUP(3,$X$2:$AC$5,6,FALSE)</f>
        <v>-1</v>
      </c>
      <c r="S4" s="58">
        <f>IF(J5="",0,IF(K5=$B$98,IF(H5&lt;J5,3,IF(H5=J5,1,0)),0))</f>
        <v>0</v>
      </c>
      <c r="T4" s="58">
        <f>IF(J8="",0,IF(K7=$B$98,IF(H8&lt;J8,3,IF(H8=J8,1,0)),0))</f>
        <v>3</v>
      </c>
      <c r="U4" s="57"/>
      <c r="V4" s="58">
        <f>IF(H4="",0,IF(K4=$B$98,IF(H4&gt;J4,3,IF(H4=J4,1,0)),0))</f>
        <v>1</v>
      </c>
      <c r="W4" s="59"/>
      <c r="X4" s="59">
        <f>RANK(AD4,$AD$2:$AD$5)</f>
        <v>3</v>
      </c>
      <c r="Y4" s="109" t="s">
        <v>124</v>
      </c>
      <c r="Z4" s="59">
        <f>SUM(S4:V4)</f>
        <v>4</v>
      </c>
      <c r="AA4" s="59">
        <f>SUM(S8:V8)</f>
        <v>3</v>
      </c>
      <c r="AB4" s="59">
        <f>SUM(U6:U9)</f>
        <v>4</v>
      </c>
      <c r="AC4" s="59">
        <f>AA4-AB4</f>
        <v>-1</v>
      </c>
      <c r="AD4" s="23">
        <f>IF(P$8="",(((((((AE4*10+Z4)*100+AC4)*100+AA4)*10+AK4)*10+AJ4)*100+AP4)*100+AU4)*10+AV4,(((((((AE4*10+Z4)*10+AK4)*10+AJ4)*100+AP4)*100+AU4)*100+AC4)*100+AA4)*10+AV4)</f>
        <v>400000099032</v>
      </c>
      <c r="AE4" s="103"/>
      <c r="AF4" s="110">
        <f>IF($Z4=$Z2,$S4-$U2,0)</f>
        <v>0</v>
      </c>
      <c r="AG4" s="110">
        <f>IF($Z4=$Z3,$T4-$U3,0)</f>
        <v>0</v>
      </c>
      <c r="AH4" s="110"/>
      <c r="AI4" s="110">
        <f>IF($Z4=$Z5,$V4-$U5,0)</f>
        <v>0</v>
      </c>
      <c r="AJ4" s="110">
        <f>SUM(AF4:AI4)</f>
        <v>0</v>
      </c>
      <c r="AK4" s="103"/>
      <c r="AL4" s="110">
        <f>IF($Z4=$Z2,$S8-$U6,0)</f>
        <v>0</v>
      </c>
      <c r="AM4" s="110">
        <f>IF($Z4=$Z3,$T8-$U7,0)</f>
        <v>0</v>
      </c>
      <c r="AN4" s="110"/>
      <c r="AO4" s="110">
        <f>IF($Z4=$Z5,$V8-$U9,0)</f>
        <v>0</v>
      </c>
      <c r="AP4" s="110">
        <f>SUM(AL4:AO4)</f>
        <v>0</v>
      </c>
      <c r="AQ4" s="110">
        <f>IF($Z4=$Z2,$S8,0)</f>
        <v>0</v>
      </c>
      <c r="AR4" s="110">
        <f>IF($Z4=$Z3,$T8,0)</f>
        <v>0</v>
      </c>
      <c r="AS4" s="110"/>
      <c r="AT4" s="110">
        <f>IF($Z4=$Z5,$V8,0)</f>
        <v>1</v>
      </c>
      <c r="AU4" s="110">
        <f>SUM(AQ4:AT4)</f>
        <v>1</v>
      </c>
      <c r="AV4" s="103">
        <v>2</v>
      </c>
      <c r="AW4" s="2"/>
      <c r="AX4" s="2"/>
      <c r="AY4" s="2"/>
      <c r="AZ4" s="2"/>
      <c r="BA4" s="2">
        <v>6</v>
      </c>
      <c r="BB4" s="6">
        <f>VLOOKUP(BA4,Spiele!$A$1:$L$116,2,FALSE)</f>
        <v>46186.875</v>
      </c>
      <c r="BC4" s="6" t="str">
        <f>VLOOKUP(BA4,Spiele!$A$1:$L$116,9,FALSE)</f>
        <v>Vancouver</v>
      </c>
      <c r="BD4" s="54" t="str">
        <f>BY4</f>
        <v>Australien</v>
      </c>
      <c r="BE4" s="38" t="s">
        <v>23</v>
      </c>
      <c r="BF4" s="54" t="str">
        <f>BY5</f>
        <v>Türkei</v>
      </c>
      <c r="BG4" s="51"/>
      <c r="BH4" s="74">
        <v>1</v>
      </c>
      <c r="BI4" s="11" t="s">
        <v>24</v>
      </c>
      <c r="BJ4" s="74">
        <v>2</v>
      </c>
      <c r="BK4" s="7" t="s">
        <v>25</v>
      </c>
      <c r="BL4" s="1"/>
      <c r="BM4" s="9" t="str">
        <f>VLOOKUP(3,$BX$2:$CC$5,2,FALSE)</f>
        <v>Türkei</v>
      </c>
      <c r="BN4" s="2">
        <f>VLOOKUP(3,$BX$2:$CC$5,3,FALSE)</f>
        <v>3</v>
      </c>
      <c r="BO4" s="2">
        <f>VLOOKUP(3,$BX$2:$CC$5,4,FALSE)</f>
        <v>3</v>
      </c>
      <c r="BP4" s="2">
        <f>VLOOKUP(3,$BX$2:$CC$5,5,FALSE)</f>
        <v>5</v>
      </c>
      <c r="BQ4" s="2">
        <f>VLOOKUP(3,$BX$2:$CC$5,6,FALSE)</f>
        <v>-2</v>
      </c>
      <c r="BS4" s="58">
        <f>IF(BJ5="",0,IF(BK5=$B$98,IF(BH5&lt;BJ5,3,IF(BH5=BJ5,1,0)),0))</f>
        <v>0</v>
      </c>
      <c r="BT4" s="58">
        <f>IF(BJ8="",0,IF(BK7=$B$98,IF(BH8&lt;BJ8,3,IF(BH8=BJ8,1,0)),0))</f>
        <v>0</v>
      </c>
      <c r="BU4" s="57"/>
      <c r="BV4" s="58">
        <f>IF(BH4="",0,IF(BK4=$B$98,IF(BH4&gt;BJ4,3,IF(BH4=BJ4,1,0)),0))</f>
        <v>0</v>
      </c>
      <c r="BW4" s="1"/>
      <c r="BX4" s="1">
        <f>RANK(CD4,$CD$2:$CD$5)</f>
        <v>4</v>
      </c>
      <c r="BY4" s="38" t="s">
        <v>125</v>
      </c>
      <c r="BZ4" s="1">
        <f>SUM(BS4:BV4)</f>
        <v>0</v>
      </c>
      <c r="CA4" s="1">
        <f>SUM(BS8:BV8)</f>
        <v>3</v>
      </c>
      <c r="CB4" s="1">
        <f>SUM(BU6:BU9)</f>
        <v>8</v>
      </c>
      <c r="CC4" s="1">
        <f>CA4-CB4</f>
        <v>-5</v>
      </c>
      <c r="CD4" s="23">
        <f>IF(BP$8="",(((((((CE4*10+BZ4)*100+CC4)*100+CA4)*10+CK4)*10+CJ4)*100+CP4)*100+CU4)*10+CV4,(((((((CE4*10+BZ4)*10+CK4)*10+CJ4)*100+CP4)*100+CU4)*100+CC4)*100+CA4)*10+CV4)</f>
        <v>-4968</v>
      </c>
      <c r="CE4" s="107"/>
      <c r="CF4" s="111">
        <f>IF($BZ4=$BZ2,$BS4-$BU2,0)</f>
        <v>0</v>
      </c>
      <c r="CG4" s="111">
        <f>IF($BZ4=$BZ3,$BT4-$BU3,0)</f>
        <v>0</v>
      </c>
      <c r="CH4" s="111"/>
      <c r="CI4" s="111">
        <f>IF($BZ4=$BZ5,$BV4-$BU5,0)</f>
        <v>0</v>
      </c>
      <c r="CJ4" s="111">
        <f>SUM(CF4:CI4)</f>
        <v>0</v>
      </c>
      <c r="CK4" s="107"/>
      <c r="CL4" s="111">
        <f>IF($BZ4=$BZ2,$BS8-$BU6,0)</f>
        <v>0</v>
      </c>
      <c r="CM4" s="111">
        <f>IF($BZ4=$BZ3,$BT8-$BU7,0)</f>
        <v>0</v>
      </c>
      <c r="CN4" s="111"/>
      <c r="CO4" s="111">
        <f>IF($BZ4=$BZ5,$BV8-$BU9,0)</f>
        <v>0</v>
      </c>
      <c r="CP4" s="111">
        <f>SUM(CL4:CO4)</f>
        <v>0</v>
      </c>
      <c r="CQ4" s="111">
        <f>IF($BZ4=$BZ2,$BS8,0)</f>
        <v>0</v>
      </c>
      <c r="CR4" s="111">
        <f>IF($BZ4=$BZ3,$BT8,0)</f>
        <v>0</v>
      </c>
      <c r="CS4" s="111"/>
      <c r="CT4" s="111">
        <f>IF($BZ4=$BZ5,$BV8,0)</f>
        <v>0</v>
      </c>
      <c r="CU4" s="111">
        <f>SUM(CQ4:CT4)</f>
        <v>0</v>
      </c>
      <c r="CV4" s="107">
        <v>2</v>
      </c>
    </row>
    <row r="5" spans="1:100">
      <c r="A5" s="2">
        <v>28</v>
      </c>
      <c r="B5" s="6">
        <f>VLOOKUP(A5,Spiele!$A$1:$L$116,2,FALSE)</f>
        <v>46191.833333333336</v>
      </c>
      <c r="C5" s="6" t="str">
        <f>VLOOKUP(A5,Spiele!$A$1:$L$116,9,FALSE)</f>
        <v>Guadalajara</v>
      </c>
      <c r="D5" s="54" t="str">
        <f>Y2</f>
        <v>Mexiko</v>
      </c>
      <c r="E5" s="38" t="s">
        <v>23</v>
      </c>
      <c r="F5" s="54" t="str">
        <f>Y4</f>
        <v>Südkorea</v>
      </c>
      <c r="G5" s="51"/>
      <c r="H5" s="74">
        <v>2</v>
      </c>
      <c r="I5" s="11" t="s">
        <v>24</v>
      </c>
      <c r="J5" s="74">
        <v>0</v>
      </c>
      <c r="K5" s="7" t="s">
        <v>25</v>
      </c>
      <c r="L5" s="1"/>
      <c r="M5" s="9" t="str">
        <f>VLOOKUP(4,$X$2:$AC$5,2,FALSE)</f>
        <v>Südafrika</v>
      </c>
      <c r="N5" s="2">
        <f>VLOOKUP(4,$X$2:$AC$5,3,FALSE)</f>
        <v>0</v>
      </c>
      <c r="O5" s="2">
        <f>VLOOKUP(4,$X$2:$AC$5,4,FALSE)</f>
        <v>4</v>
      </c>
      <c r="P5" s="2">
        <f>VLOOKUP(4,$X$2:$AC$5,5,FALSE)</f>
        <v>9</v>
      </c>
      <c r="Q5" s="2">
        <f>VLOOKUP(4,$X$2:$AC$5,6,FALSE)</f>
        <v>-5</v>
      </c>
      <c r="S5" s="58">
        <f>IF(H7="",0,IF(K8=$B$98,IF(H7&gt;J7,3,IF(H7=J7,1,0)),0))</f>
        <v>0</v>
      </c>
      <c r="T5" s="58">
        <f>IF(H6="",0,IF(K6=$B$98,IF(J6&lt;H6,3,IF(J6=H6,1,0)),0))</f>
        <v>3</v>
      </c>
      <c r="U5" s="58">
        <f>IF(J4="",0,IF(K4=$B$98,IF(H4&lt;J4,3,IF(H4=J4,1,0)),0))</f>
        <v>1</v>
      </c>
      <c r="V5" s="57"/>
      <c r="W5" s="59"/>
      <c r="X5" s="59">
        <f>RANK(AD5,$AD$2:$AD$5)</f>
        <v>2</v>
      </c>
      <c r="Y5" s="109" t="s">
        <v>117</v>
      </c>
      <c r="Z5" s="59">
        <f>SUM(S5:V5)</f>
        <v>4</v>
      </c>
      <c r="AA5" s="59">
        <f>SUM(S9:V9)</f>
        <v>5</v>
      </c>
      <c r="AB5" s="59">
        <f>SUM(V6:V9)</f>
        <v>6</v>
      </c>
      <c r="AC5" s="59">
        <f>AA5-AB5</f>
        <v>-1</v>
      </c>
      <c r="AD5" s="23">
        <f>IF(P$8="",(((((((AE5*10+Z5)*100+AC5)*100+AA5)*10+AK5)*10+AJ5)*100+AP5)*100+AU5)*10+AV5,(((((((AE5*10+Z5)*10+AK5)*10+AJ5)*100+AP5)*100+AU5)*100+AC5)*100+AA5)*10+AV5)</f>
        <v>400000099051</v>
      </c>
      <c r="AE5" s="103"/>
      <c r="AF5" s="110">
        <f>IF($Z5=$Z2,$S5-$V2,0)</f>
        <v>0</v>
      </c>
      <c r="AG5" s="110">
        <f>IF($Z5=$Z3,$T5-$V3,0)</f>
        <v>0</v>
      </c>
      <c r="AH5" s="110">
        <f>IF($Z5=$Z4,$U5-$V4,0)</f>
        <v>0</v>
      </c>
      <c r="AI5" s="110"/>
      <c r="AJ5" s="110">
        <f>SUM(AF5:AI5)</f>
        <v>0</v>
      </c>
      <c r="AK5" s="103"/>
      <c r="AL5" s="110">
        <f>IF($Z5=$Z2,$S9-$V6,0)</f>
        <v>0</v>
      </c>
      <c r="AM5" s="110">
        <f>IF($Z5=$Z3,$T9-$V7,0)</f>
        <v>0</v>
      </c>
      <c r="AN5" s="110">
        <f>IF($Z5=$Z4,$U9-$V8,0)</f>
        <v>0</v>
      </c>
      <c r="AO5" s="110"/>
      <c r="AP5" s="110">
        <f>SUM(AL5:AO5)</f>
        <v>0</v>
      </c>
      <c r="AQ5" s="110">
        <f>IF($Z5=$Z2,$S9,0)</f>
        <v>0</v>
      </c>
      <c r="AR5" s="110">
        <f>IF($Z5=$Z3,$T9,0)</f>
        <v>0</v>
      </c>
      <c r="AS5" s="110">
        <f>IF($Z5=$Z4,$U9,0)</f>
        <v>1</v>
      </c>
      <c r="AT5" s="110"/>
      <c r="AU5" s="110">
        <f>SUM(AQ5:AT5)</f>
        <v>1</v>
      </c>
      <c r="AV5" s="103">
        <v>1</v>
      </c>
      <c r="AW5" s="2"/>
      <c r="AX5" s="2"/>
      <c r="AY5" s="2"/>
      <c r="AZ5" s="2"/>
      <c r="BA5" s="2">
        <v>32</v>
      </c>
      <c r="BB5" s="6">
        <f>VLOOKUP(BA5,Spiele!$A$1:$L$116,2,FALSE)</f>
        <v>46192.5</v>
      </c>
      <c r="BC5" s="6" t="str">
        <f>VLOOKUP(BA5,Spiele!$A$1:$L$116,9,FALSE)</f>
        <v>Seattle</v>
      </c>
      <c r="BD5" s="54" t="str">
        <f>BY2</f>
        <v>USA</v>
      </c>
      <c r="BE5" s="38" t="s">
        <v>23</v>
      </c>
      <c r="BF5" s="54" t="str">
        <f>BY4</f>
        <v>Australien</v>
      </c>
      <c r="BG5" s="51"/>
      <c r="BH5" s="74">
        <v>3</v>
      </c>
      <c r="BI5" s="11" t="s">
        <v>24</v>
      </c>
      <c r="BJ5" s="74">
        <v>1</v>
      </c>
      <c r="BK5" s="7" t="s">
        <v>25</v>
      </c>
      <c r="BL5" s="1"/>
      <c r="BM5" s="9" t="str">
        <f>VLOOKUP(4,$BX$2:$CC$5,2,FALSE)</f>
        <v>Australien</v>
      </c>
      <c r="BN5" s="2">
        <f>VLOOKUP(4,$BX$2:$CC$5,3,FALSE)</f>
        <v>0</v>
      </c>
      <c r="BO5" s="2">
        <f>VLOOKUP(4,$BX$2:$CC$5,4,FALSE)</f>
        <v>3</v>
      </c>
      <c r="BP5" s="2">
        <f>VLOOKUP(4,$BX$2:$CC$5,5,FALSE)</f>
        <v>8</v>
      </c>
      <c r="BQ5" s="2">
        <f>VLOOKUP(4,$BX$2:$CC$5,6,FALSE)</f>
        <v>-5</v>
      </c>
      <c r="BS5" s="58">
        <f>IF(BH7="",0,IF(BK8=$B$98,IF(BH7&gt;BJ7,3,IF(BH7=BJ7,1,0)),0))</f>
        <v>0</v>
      </c>
      <c r="BT5" s="58">
        <f>IF(BH6="",0,IF(BK6=$B$98,IF(BJ6&lt;BH6,3,IF(BJ6=BH6,1,0)),0))</f>
        <v>0</v>
      </c>
      <c r="BU5" s="58">
        <f>IF(BJ4="",0,IF(BK4=$B$98,IF(BH4&lt;BJ4,3,IF(BH4=BJ4,1,0)),0))</f>
        <v>3</v>
      </c>
      <c r="BV5" s="57"/>
      <c r="BW5" s="1"/>
      <c r="BX5" s="1">
        <f>RANK(CD5,$CD$2:$CD$5)</f>
        <v>3</v>
      </c>
      <c r="BY5" s="38" t="s">
        <v>113</v>
      </c>
      <c r="BZ5" s="1">
        <f>SUM(BS5:BV5)</f>
        <v>3</v>
      </c>
      <c r="CA5" s="1">
        <f>SUM(BS9:BV9)</f>
        <v>3</v>
      </c>
      <c r="CB5" s="1">
        <f>SUM(BV6:BV9)</f>
        <v>5</v>
      </c>
      <c r="CC5" s="1">
        <f>CA5-CB5</f>
        <v>-2</v>
      </c>
      <c r="CD5" s="23">
        <f>IF(BP$8="",(((((((CE5*10+BZ5)*100+CC5)*100+CA5)*10+CK5)*10+CJ5)*100+CP5)*100+CU5)*10+CV5,(((((((CE5*10+BZ5)*10+CK5)*10+CJ5)*100+CP5)*100+CU5)*100+CC5)*100+CA5)*10+CV5)</f>
        <v>299999998031</v>
      </c>
      <c r="CE5" s="107"/>
      <c r="CF5" s="111">
        <f>IF($BZ5=$BZ2,$BS5-$BV2,0)</f>
        <v>0</v>
      </c>
      <c r="CG5" s="111">
        <f>IF($BZ5=$BZ3,$BT5-$BV3,0)</f>
        <v>0</v>
      </c>
      <c r="CH5" s="111">
        <f>IF($BZ5=$BZ4,$BU5-$BV4,0)</f>
        <v>0</v>
      </c>
      <c r="CI5" s="111"/>
      <c r="CJ5" s="111">
        <f>SUM(CF5:CI5)</f>
        <v>0</v>
      </c>
      <c r="CK5" s="107"/>
      <c r="CL5" s="111">
        <f>IF($BZ5=$BZ2,$BS9-$BV6,0)</f>
        <v>0</v>
      </c>
      <c r="CM5" s="111">
        <f>IF($BZ5=$BZ3,$BT9-$BV7,0)</f>
        <v>0</v>
      </c>
      <c r="CN5" s="111">
        <f>IF($BZ5=$BZ4,$BU9-$BV8,0)</f>
        <v>0</v>
      </c>
      <c r="CO5" s="111"/>
      <c r="CP5" s="111">
        <f>SUM(CL5:CO5)</f>
        <v>0</v>
      </c>
      <c r="CQ5" s="111">
        <f>IF($BZ5=$BZ2,$BS9,0)</f>
        <v>0</v>
      </c>
      <c r="CR5" s="111">
        <f>IF($BZ5=$BZ3,$BT9,0)</f>
        <v>0</v>
      </c>
      <c r="CS5" s="111">
        <f>IF($BZ5=$BZ4,$BU9,0)</f>
        <v>0</v>
      </c>
      <c r="CT5" s="111"/>
      <c r="CU5" s="111">
        <f>SUM(CQ5:CT5)</f>
        <v>0</v>
      </c>
      <c r="CV5" s="107">
        <v>1</v>
      </c>
    </row>
    <row r="6" spans="1:100">
      <c r="A6" s="2">
        <v>25</v>
      </c>
      <c r="B6" s="6">
        <f>VLOOKUP(A6,Spiele!$A$1:$L$116,2,FALSE)</f>
        <v>46191.5</v>
      </c>
      <c r="C6" s="6" t="str">
        <f>VLOOKUP(A6,Spiele!$A$1:$L$116,9,FALSE)</f>
        <v>Atlanta</v>
      </c>
      <c r="D6" s="54" t="str">
        <f>Y5</f>
        <v>Tschechien</v>
      </c>
      <c r="E6" s="38" t="s">
        <v>23</v>
      </c>
      <c r="F6" s="54" t="str">
        <f>Y3</f>
        <v>Südafrika</v>
      </c>
      <c r="G6" s="51"/>
      <c r="H6" s="74">
        <v>4</v>
      </c>
      <c r="I6" s="11" t="s">
        <v>24</v>
      </c>
      <c r="J6" s="74">
        <v>2</v>
      </c>
      <c r="K6" s="7" t="s">
        <v>25</v>
      </c>
      <c r="L6" s="1"/>
      <c r="N6" s="1"/>
      <c r="O6" s="1"/>
      <c r="P6" s="1"/>
      <c r="S6" s="57"/>
      <c r="T6" s="58">
        <f>IF(K3=$B$98,H3,0)</f>
        <v>3</v>
      </c>
      <c r="U6" s="58">
        <f>IF(K5=$B$98,H5,0)</f>
        <v>2</v>
      </c>
      <c r="V6" s="58">
        <f>IF(K8=$B$98,J7,0)</f>
        <v>3</v>
      </c>
      <c r="W6" s="59"/>
      <c r="X6" s="59"/>
      <c r="Y6" s="59"/>
      <c r="Z6" s="59"/>
      <c r="AA6" s="59"/>
      <c r="AB6" s="59"/>
      <c r="AC6" s="59"/>
      <c r="AD6" s="62"/>
      <c r="AE6" s="104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V6" s="110"/>
      <c r="AW6" s="2"/>
      <c r="AX6" s="2"/>
      <c r="AY6" s="2"/>
      <c r="AZ6" s="2"/>
      <c r="BA6" s="2">
        <v>31</v>
      </c>
      <c r="BB6" s="6">
        <f>VLOOKUP(BA6,Spiele!$A$1:$L$116,2,FALSE)</f>
        <v>46192.875</v>
      </c>
      <c r="BC6" s="6" t="str">
        <f>VLOOKUP(BA6,Spiele!$A$1:$L$116,9,FALSE)</f>
        <v>San Francisco</v>
      </c>
      <c r="BD6" s="54" t="str">
        <f>BY5</f>
        <v>Türkei</v>
      </c>
      <c r="BE6" s="38" t="s">
        <v>23</v>
      </c>
      <c r="BF6" s="54" t="str">
        <f>BY3</f>
        <v>Paraguay</v>
      </c>
      <c r="BG6" s="51"/>
      <c r="BH6" s="74">
        <v>0</v>
      </c>
      <c r="BI6" s="11" t="s">
        <v>24</v>
      </c>
      <c r="BJ6" s="74">
        <v>2</v>
      </c>
      <c r="BK6" s="7" t="s">
        <v>25</v>
      </c>
      <c r="BL6" s="1"/>
      <c r="BN6" s="1"/>
      <c r="BO6" s="1"/>
      <c r="BP6" s="1"/>
      <c r="BS6" s="57"/>
      <c r="BT6" s="58">
        <f>IF(BK3=$B$98,BH3,0)</f>
        <v>1</v>
      </c>
      <c r="BU6" s="58">
        <f>IF(BK5=$B$98,BH5,0)</f>
        <v>3</v>
      </c>
      <c r="BV6" s="58">
        <f>IF(BK8=$B$98,BJ7,0)</f>
        <v>2</v>
      </c>
      <c r="BW6" s="1"/>
      <c r="BX6" s="1"/>
      <c r="BY6" s="59"/>
      <c r="BZ6" s="1"/>
      <c r="CA6" s="1"/>
      <c r="CB6" s="1"/>
      <c r="CC6" s="1"/>
      <c r="CD6" s="5"/>
      <c r="CE6" s="7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V6" s="111"/>
    </row>
    <row r="7" spans="1:100">
      <c r="A7" s="2">
        <v>53</v>
      </c>
      <c r="B7" s="6">
        <f>VLOOKUP(A7,Spiele!$A$1:$L$116,2,FALSE)</f>
        <v>46197.833333333336</v>
      </c>
      <c r="C7" s="6" t="str">
        <f>VLOOKUP(A7,Spiele!$A$1:$L$116,9,FALSE)</f>
        <v>Mexico City</v>
      </c>
      <c r="D7" s="54" t="str">
        <f>Y5</f>
        <v>Tschechien</v>
      </c>
      <c r="E7" s="38" t="s">
        <v>23</v>
      </c>
      <c r="F7" s="54" t="str">
        <f>Y2</f>
        <v>Mexiko</v>
      </c>
      <c r="G7" s="53"/>
      <c r="H7" s="74">
        <v>0</v>
      </c>
      <c r="I7" s="11" t="s">
        <v>24</v>
      </c>
      <c r="J7" s="74">
        <v>3</v>
      </c>
      <c r="K7" s="7" t="s">
        <v>25</v>
      </c>
      <c r="M7" s="35" t="str">
        <f>IF(N2&gt;0,M2,"")</f>
        <v>Mexiko</v>
      </c>
      <c r="N7" s="2" t="s">
        <v>26</v>
      </c>
      <c r="P7" s="28"/>
      <c r="S7" s="58">
        <f>IF(K3=$B$98,J3,0)</f>
        <v>1</v>
      </c>
      <c r="T7" s="57"/>
      <c r="U7" s="58">
        <f>IF(K7=$B$98,H8,0)</f>
        <v>1</v>
      </c>
      <c r="V7" s="58">
        <f>IF(K6=$B$98,J6,0)</f>
        <v>2</v>
      </c>
      <c r="AD7" s="53" t="s">
        <v>91</v>
      </c>
      <c r="AE7" s="75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V7" s="112"/>
      <c r="AW7" s="2"/>
      <c r="AX7" s="2"/>
      <c r="AY7" s="2"/>
      <c r="AZ7" s="2"/>
      <c r="BA7" s="2">
        <v>59</v>
      </c>
      <c r="BB7" s="6">
        <f>VLOOKUP(BA7,Spiele!$A$1:$L$116,2,FALSE)</f>
        <v>46198.791666666664</v>
      </c>
      <c r="BC7" s="6" t="str">
        <f>VLOOKUP(BA7,Spiele!$A$1:$L$116,9,FALSE)</f>
        <v>Los Angeles</v>
      </c>
      <c r="BD7" s="54" t="str">
        <f>BY5</f>
        <v>Türkei</v>
      </c>
      <c r="BE7" s="38" t="s">
        <v>23</v>
      </c>
      <c r="BF7" s="54" t="str">
        <f>BY2</f>
        <v>USA</v>
      </c>
      <c r="BG7" s="53"/>
      <c r="BH7" s="74">
        <v>1</v>
      </c>
      <c r="BI7" s="11" t="s">
        <v>24</v>
      </c>
      <c r="BJ7" s="74">
        <v>2</v>
      </c>
      <c r="BK7" s="7" t="s">
        <v>25</v>
      </c>
      <c r="BM7" s="92" t="str">
        <f>IF(BN2&gt;0,BM2,"")</f>
        <v>Paraguay</v>
      </c>
      <c r="BN7" s="2" t="s">
        <v>40</v>
      </c>
      <c r="BP7" s="28"/>
      <c r="BS7" s="58">
        <f>IF(BK3=$B$98,BJ3,0)</f>
        <v>1</v>
      </c>
      <c r="BT7" s="57"/>
      <c r="BU7" s="58">
        <f>IF(BK7=$B$98,BH8,0)</f>
        <v>3</v>
      </c>
      <c r="BV7" s="58">
        <f>IF(BK6=$B$98,BJ6,0)</f>
        <v>2</v>
      </c>
      <c r="CD7" s="2" t="s">
        <v>91</v>
      </c>
      <c r="CE7" s="8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V7" s="113"/>
    </row>
    <row r="8" spans="1:100">
      <c r="A8" s="2">
        <v>54</v>
      </c>
      <c r="B8" s="6">
        <f>VLOOKUP(A8,Spiele!$A$1:$L$116,2,FALSE)</f>
        <v>46197.833333333336</v>
      </c>
      <c r="C8" s="6" t="str">
        <f>VLOOKUP(A8,Spiele!$A$1:$L$116,9,FALSE)</f>
        <v>Monterrey</v>
      </c>
      <c r="D8" s="54" t="str">
        <f>Y3</f>
        <v>Südafrika</v>
      </c>
      <c r="E8" s="38" t="s">
        <v>23</v>
      </c>
      <c r="F8" s="54" t="str">
        <f>Y4</f>
        <v>Südkorea</v>
      </c>
      <c r="G8" s="53"/>
      <c r="H8" s="74">
        <v>1</v>
      </c>
      <c r="I8" s="11" t="s">
        <v>24</v>
      </c>
      <c r="J8" s="74">
        <v>2</v>
      </c>
      <c r="K8" s="7" t="s">
        <v>25</v>
      </c>
      <c r="M8" s="35" t="str">
        <f>IF(N3&gt;0,M3,"")</f>
        <v>Tschechien</v>
      </c>
      <c r="N8" s="2" t="s">
        <v>28</v>
      </c>
      <c r="O8" s="29"/>
      <c r="P8" s="105" t="s">
        <v>11</v>
      </c>
      <c r="S8" s="58">
        <f>IF(K5=$B$98,J5,0)</f>
        <v>0</v>
      </c>
      <c r="T8" s="58">
        <f>IF(K7=$B$98,J8,0)</f>
        <v>2</v>
      </c>
      <c r="U8" s="57"/>
      <c r="V8" s="58">
        <f>IF(K4=$B$98,H4,0)</f>
        <v>1</v>
      </c>
      <c r="AD8" s="53" t="s">
        <v>92</v>
      </c>
      <c r="AE8" s="75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V8" s="112"/>
      <c r="AW8" s="2"/>
      <c r="AX8" s="2"/>
      <c r="AY8" s="2"/>
      <c r="AZ8" s="2"/>
      <c r="BA8" s="2">
        <v>60</v>
      </c>
      <c r="BB8" s="6">
        <f>VLOOKUP(BA8,Spiele!$A$1:$L$116,2,FALSE)</f>
        <v>46198.791666666664</v>
      </c>
      <c r="BC8" s="6" t="str">
        <f>VLOOKUP(BA8,Spiele!$A$1:$L$116,9,FALSE)</f>
        <v>San Francisco</v>
      </c>
      <c r="BD8" s="54" t="str">
        <f>BY3</f>
        <v>Paraguay</v>
      </c>
      <c r="BE8" s="38" t="s">
        <v>23</v>
      </c>
      <c r="BF8" s="54" t="str">
        <f>BY4</f>
        <v>Australien</v>
      </c>
      <c r="BG8" s="53"/>
      <c r="BH8" s="74">
        <v>3</v>
      </c>
      <c r="BI8" s="11" t="s">
        <v>24</v>
      </c>
      <c r="BJ8" s="74">
        <v>1</v>
      </c>
      <c r="BK8" s="7" t="s">
        <v>25</v>
      </c>
      <c r="BM8" s="92" t="str">
        <f>IF(BN3&gt;0,BM3,"")</f>
        <v>USA</v>
      </c>
      <c r="BN8" s="2" t="s">
        <v>41</v>
      </c>
      <c r="BO8" s="29"/>
      <c r="BP8" s="105" t="s">
        <v>11</v>
      </c>
      <c r="BS8" s="58">
        <f>IF(BK5=$B$98,BJ5,0)</f>
        <v>1</v>
      </c>
      <c r="BT8" s="58">
        <f>IF(BK7=$B$98,BJ8,0)</f>
        <v>1</v>
      </c>
      <c r="BU8" s="57"/>
      <c r="BV8" s="58">
        <f>IF(BK4=$B$98,BH4,0)</f>
        <v>1</v>
      </c>
      <c r="CD8" s="2" t="s">
        <v>92</v>
      </c>
      <c r="CE8" s="8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V8" s="113"/>
    </row>
    <row r="9" spans="1:100">
      <c r="E9" s="53"/>
      <c r="F9" s="53"/>
      <c r="G9" s="53"/>
      <c r="M9" s="35" t="str">
        <f>IF(N4&gt;0,M4,"")</f>
        <v>Südkorea</v>
      </c>
      <c r="N9" s="2" t="s">
        <v>93</v>
      </c>
      <c r="S9" s="58">
        <f>IF(K8=$B$98,H7,0)</f>
        <v>0</v>
      </c>
      <c r="T9" s="58">
        <f>IF(K6=$B$98,H6,0)</f>
        <v>4</v>
      </c>
      <c r="U9" s="58">
        <f>IF(K4=$B$98,J4,0)</f>
        <v>1</v>
      </c>
      <c r="V9" s="57"/>
      <c r="AD9" s="53" t="s">
        <v>94</v>
      </c>
      <c r="AE9" s="75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V9" s="112"/>
      <c r="AW9" s="2"/>
      <c r="AX9" s="2"/>
      <c r="AY9" s="2"/>
      <c r="AZ9" s="2"/>
      <c r="BE9" s="53"/>
      <c r="BF9" s="53"/>
      <c r="BG9" s="53"/>
      <c r="BM9" s="92" t="str">
        <f>IF(BN4&gt;0,BM4,"")</f>
        <v>Türkei</v>
      </c>
      <c r="BN9" s="2" t="s">
        <v>101</v>
      </c>
      <c r="BS9" s="58">
        <f>IF(BK8=$B$98,BH7,0)</f>
        <v>1</v>
      </c>
      <c r="BT9" s="58">
        <f>IF(BK6=$B$98,BH6,0)</f>
        <v>0</v>
      </c>
      <c r="BU9" s="58">
        <f>IF(BK4=$B$98,BJ4,0)</f>
        <v>2</v>
      </c>
      <c r="BV9" s="57"/>
      <c r="CD9" s="2" t="s">
        <v>94</v>
      </c>
      <c r="CE9" s="8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V9" s="113"/>
    </row>
    <row r="10" spans="1:100" ht="6" customHeight="1">
      <c r="D10" s="53"/>
      <c r="E10" s="55"/>
      <c r="F10" s="56"/>
      <c r="G10" s="56"/>
      <c r="H10" s="53"/>
      <c r="I10" s="53"/>
      <c r="J10" s="53"/>
      <c r="AE10" s="75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V10" s="112"/>
      <c r="AW10" s="2"/>
      <c r="AX10" s="2"/>
      <c r="AY10" s="2"/>
      <c r="AZ10" s="2"/>
      <c r="BD10" s="53"/>
      <c r="BE10" s="55"/>
      <c r="BF10" s="56"/>
      <c r="BG10" s="56"/>
      <c r="BH10" s="53"/>
      <c r="BI10" s="53"/>
      <c r="BJ10" s="53"/>
      <c r="BS10" s="53"/>
      <c r="BT10" s="53"/>
      <c r="BU10" s="53"/>
      <c r="BV10" s="53"/>
      <c r="CE10" s="8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V10" s="113"/>
    </row>
    <row r="11" spans="1:100" s="10" customFormat="1">
      <c r="B11" s="30" t="s">
        <v>0</v>
      </c>
      <c r="C11" s="31" t="s">
        <v>30</v>
      </c>
      <c r="D11" s="51" t="s">
        <v>2</v>
      </c>
      <c r="E11" s="52"/>
      <c r="F11" s="51"/>
      <c r="G11" s="51"/>
      <c r="H11" s="19"/>
      <c r="I11" s="18"/>
      <c r="J11" s="19"/>
      <c r="K11" s="94"/>
      <c r="L11" s="16"/>
      <c r="M11" s="34" t="s">
        <v>3</v>
      </c>
      <c r="N11" s="16" t="s">
        <v>4</v>
      </c>
      <c r="O11" s="16" t="s">
        <v>5</v>
      </c>
      <c r="P11" s="16" t="s">
        <v>6</v>
      </c>
      <c r="Q11" s="16" t="s">
        <v>7</v>
      </c>
      <c r="R11" s="16"/>
      <c r="S11" s="53"/>
      <c r="T11" s="53"/>
      <c r="U11" s="53"/>
      <c r="V11" s="53"/>
      <c r="W11" s="51"/>
      <c r="X11" s="51" t="s">
        <v>8</v>
      </c>
      <c r="Y11" s="54" t="s">
        <v>9</v>
      </c>
      <c r="Z11" s="51" t="s">
        <v>4</v>
      </c>
      <c r="AA11" s="51" t="s">
        <v>5</v>
      </c>
      <c r="AB11" s="51" t="s">
        <v>6</v>
      </c>
      <c r="AC11" s="51" t="s">
        <v>7</v>
      </c>
      <c r="AD11" s="51"/>
      <c r="AE11" s="18" t="s">
        <v>10</v>
      </c>
      <c r="AF11" s="38" t="s">
        <v>11</v>
      </c>
      <c r="AG11" s="38"/>
      <c r="AH11" s="38"/>
      <c r="AI11" s="38"/>
      <c r="AJ11" s="38" t="s">
        <v>12</v>
      </c>
      <c r="AK11" s="54" t="s">
        <v>13</v>
      </c>
      <c r="AL11" s="38" t="s">
        <v>14</v>
      </c>
      <c r="AM11" s="38"/>
      <c r="AN11" s="38"/>
      <c r="AO11" s="38"/>
      <c r="AP11" s="38" t="s">
        <v>15</v>
      </c>
      <c r="AQ11" s="38" t="s">
        <v>16</v>
      </c>
      <c r="AR11" s="38"/>
      <c r="AS11" s="38"/>
      <c r="AT11" s="38"/>
      <c r="AU11" s="55" t="s">
        <v>17</v>
      </c>
      <c r="AV11" s="54" t="s">
        <v>18</v>
      </c>
      <c r="BB11" s="68" t="s">
        <v>0</v>
      </c>
      <c r="BC11" s="69" t="s">
        <v>20</v>
      </c>
      <c r="BD11" s="51" t="s">
        <v>2</v>
      </c>
      <c r="BE11" s="52"/>
      <c r="BF11" s="51"/>
      <c r="BG11" s="51"/>
      <c r="BH11" s="19"/>
      <c r="BI11" s="18"/>
      <c r="BJ11" s="19"/>
      <c r="BK11" s="94"/>
      <c r="BL11" s="16"/>
      <c r="BM11" s="34" t="s">
        <v>3</v>
      </c>
      <c r="BN11" s="16" t="s">
        <v>4</v>
      </c>
      <c r="BO11" s="16" t="s">
        <v>5</v>
      </c>
      <c r="BP11" s="16" t="s">
        <v>6</v>
      </c>
      <c r="BQ11" s="16" t="s">
        <v>7</v>
      </c>
      <c r="BR11" s="16"/>
      <c r="BS11" s="53"/>
      <c r="BT11" s="53"/>
      <c r="BU11" s="53"/>
      <c r="BV11" s="53"/>
      <c r="BW11" s="16"/>
      <c r="BX11" s="16" t="s">
        <v>8</v>
      </c>
      <c r="BY11" s="54" t="s">
        <v>9</v>
      </c>
      <c r="BZ11" s="16" t="s">
        <v>4</v>
      </c>
      <c r="CA11" s="16" t="s">
        <v>5</v>
      </c>
      <c r="CB11" s="16" t="s">
        <v>6</v>
      </c>
      <c r="CC11" s="16" t="s">
        <v>7</v>
      </c>
      <c r="CD11" s="16"/>
      <c r="CE11" s="94" t="s">
        <v>10</v>
      </c>
      <c r="CF11" s="14" t="s">
        <v>11</v>
      </c>
      <c r="CG11" s="14"/>
      <c r="CH11" s="14"/>
      <c r="CI11" s="14"/>
      <c r="CJ11" s="14" t="s">
        <v>12</v>
      </c>
      <c r="CK11" s="20" t="s">
        <v>13</v>
      </c>
      <c r="CL11" s="14" t="s">
        <v>14</v>
      </c>
      <c r="CM11" s="14"/>
      <c r="CN11" s="14"/>
      <c r="CO11" s="14"/>
      <c r="CP11" s="14" t="s">
        <v>15</v>
      </c>
      <c r="CQ11" s="14" t="s">
        <v>16</v>
      </c>
      <c r="CR11" s="14"/>
      <c r="CS11" s="14"/>
      <c r="CT11" s="14"/>
      <c r="CU11" s="15" t="s">
        <v>17</v>
      </c>
      <c r="CV11" s="20" t="s">
        <v>18</v>
      </c>
    </row>
    <row r="12" spans="1:100">
      <c r="B12" s="3" t="s">
        <v>21</v>
      </c>
      <c r="C12" s="3" t="s">
        <v>22</v>
      </c>
      <c r="D12" s="53"/>
      <c r="E12" s="53"/>
      <c r="F12" s="53"/>
      <c r="G12" s="53"/>
      <c r="L12" s="1"/>
      <c r="M12" s="9" t="str">
        <f>VLOOKUP(1,$X$12:$AC$15,2,FALSE)</f>
        <v>Kanada</v>
      </c>
      <c r="N12" s="2">
        <f>VLOOKUP(1,$X$12:$AC$15,3,FALSE)</f>
        <v>7</v>
      </c>
      <c r="O12" s="2">
        <f>VLOOKUP(1,$X$12:$AC$15,4,FALSE)</f>
        <v>7</v>
      </c>
      <c r="P12" s="2">
        <f>VLOOKUP(1,$X$12:$AC$15,5,FALSE)</f>
        <v>4</v>
      </c>
      <c r="Q12" s="2">
        <f>VLOOKUP(1,$X$12:$AC$15,6,FALSE)</f>
        <v>3</v>
      </c>
      <c r="S12" s="57"/>
      <c r="T12" s="58">
        <f>IF(H13="",0,IF(K13=$B$98,IF(H13&gt;J13,3,IF(H13=J13,1,0)),0))</f>
        <v>3</v>
      </c>
      <c r="U12" s="58">
        <f>IF(H15="",0,IF(K15=$B$98,IF(H15&gt;J15,3,IF(H15=J15,1,0)),0))</f>
        <v>3</v>
      </c>
      <c r="V12" s="58">
        <f>IF(J17="",0,IF(K18=$B$98,IF(H17&lt;J17,3,IF(H17=J17,1,0)),0))</f>
        <v>1</v>
      </c>
      <c r="W12" s="59"/>
      <c r="X12" s="59">
        <f>RANK(AD12,$AD$12:$AD$15)</f>
        <v>1</v>
      </c>
      <c r="Y12" s="38" t="s">
        <v>126</v>
      </c>
      <c r="Z12" s="59">
        <f>SUM(S12:V12)</f>
        <v>7</v>
      </c>
      <c r="AA12" s="59">
        <f>SUM(S16:V16)</f>
        <v>7</v>
      </c>
      <c r="AB12" s="59">
        <f>SUM(S16:S19)</f>
        <v>4</v>
      </c>
      <c r="AC12" s="59">
        <f>AA12-AB12</f>
        <v>3</v>
      </c>
      <c r="AD12" s="23">
        <f>IF(P$18="",(((((((AE12*10+Z12)*100+AC12)*100+AA12)*10+AK12)*10+AJ12)*100+AP12)*100+AU12)*10+AV12,(((((((AE12*10+Z12)*10+AK12)*10+AJ12)*100+AP12)*100+AU12)*100+AC12)*100+AA12)*10+AV12)</f>
        <v>700000003074</v>
      </c>
      <c r="AE12" s="103"/>
      <c r="AF12" s="110"/>
      <c r="AG12" s="110">
        <f>IF($Z12=$Z13,$T12-$S13,0)</f>
        <v>0</v>
      </c>
      <c r="AH12" s="110">
        <f>IF($Z12=$Z14,$U12-$S14,0)</f>
        <v>0</v>
      </c>
      <c r="AI12" s="110">
        <f>IF($Z12=$Z15,$V12-$S15,0)</f>
        <v>0</v>
      </c>
      <c r="AJ12" s="110">
        <f>SUM(AF12:AI12)</f>
        <v>0</v>
      </c>
      <c r="AK12" s="103"/>
      <c r="AL12" s="110"/>
      <c r="AM12" s="110">
        <f>IF($Z12=$Z13,$T16-$S17,0)</f>
        <v>0</v>
      </c>
      <c r="AN12" s="110">
        <f>IF($Z12=$Z14,$U16-$S18,0)</f>
        <v>0</v>
      </c>
      <c r="AO12" s="110">
        <f>IF($Z12=$Z15,$V16-$S19,0)</f>
        <v>0</v>
      </c>
      <c r="AP12" s="110">
        <f>SUM(AL12:AO12)</f>
        <v>0</v>
      </c>
      <c r="AQ12" s="110"/>
      <c r="AR12" s="110">
        <f>IF($Z12=$Z13,$T16,0)</f>
        <v>0</v>
      </c>
      <c r="AS12" s="110">
        <f>IF($Z12=$Z14,$U16,0)</f>
        <v>0</v>
      </c>
      <c r="AT12" s="110">
        <f>IF($Z12=$Z15,$V16,0)</f>
        <v>0</v>
      </c>
      <c r="AU12" s="110">
        <f>SUM(AQ12:AT12)</f>
        <v>0</v>
      </c>
      <c r="AV12" s="103">
        <v>4</v>
      </c>
      <c r="AW12" s="2"/>
      <c r="AX12" s="2"/>
      <c r="AY12" s="2"/>
      <c r="AZ12" s="2"/>
      <c r="BB12" s="3" t="s">
        <v>21</v>
      </c>
      <c r="BC12" s="3" t="s">
        <v>22</v>
      </c>
      <c r="BD12" s="53"/>
      <c r="BE12" s="53"/>
      <c r="BF12" s="53"/>
      <c r="BG12" s="53"/>
      <c r="BL12" s="1"/>
      <c r="BM12" s="9" t="str">
        <f>VLOOKUP(1,$BX$12:$CC$15,2,FALSE)</f>
        <v>Deutschland</v>
      </c>
      <c r="BN12" s="2">
        <f>VLOOKUP(1,$BX$12:$CC$15,3,FALSE)</f>
        <v>9</v>
      </c>
      <c r="BO12" s="2">
        <f>VLOOKUP(1,$BX$12:$CC$15,4,FALSE)</f>
        <v>8</v>
      </c>
      <c r="BP12" s="2">
        <f>VLOOKUP(1,$BX$12:$CC$15,5,FALSE)</f>
        <v>2</v>
      </c>
      <c r="BQ12" s="2">
        <f>VLOOKUP(1,$BX$12:$CC$15,6,FALSE)</f>
        <v>6</v>
      </c>
      <c r="BS12" s="57"/>
      <c r="BT12" s="58">
        <f>IF(BH13="",0,IF(BK13=$B$98,IF(BH13&gt;BJ13,3,IF(BH13=BJ13,1,0)),0))</f>
        <v>3</v>
      </c>
      <c r="BU12" s="58">
        <f>IF(BH15="",0,IF(BK15=$B$98,IF(BH15&gt;BJ15,3,IF(BH15=BJ15,1,0)),0))</f>
        <v>3</v>
      </c>
      <c r="BV12" s="58">
        <f>IF(BJ17="",0,IF(BK18=$B$98,IF(BH17&lt;BJ17,3,IF(BH17=BJ17,1,0)),0))</f>
        <v>3</v>
      </c>
      <c r="BW12" s="1"/>
      <c r="BX12" s="1">
        <f>RANK(CD12,$CD$12:$CD$15)</f>
        <v>1</v>
      </c>
      <c r="BY12" s="38" t="s">
        <v>65</v>
      </c>
      <c r="BZ12" s="1">
        <f>SUM(BS12:BV12)</f>
        <v>9</v>
      </c>
      <c r="CA12" s="1">
        <f>SUM(BS16:BV16)</f>
        <v>8</v>
      </c>
      <c r="CB12" s="1">
        <f>SUM(BS16:BS19)</f>
        <v>2</v>
      </c>
      <c r="CC12" s="1">
        <f>CA12-CB12</f>
        <v>6</v>
      </c>
      <c r="CD12" s="23">
        <f>IF(BP$18="",(((((((CE12*10+BZ12)*100+CC12)*100+CA12)*10+CK12)*10+CJ12)*100+CP12)*100+CU12)*10+CV12,(((((((CE12*10+BZ12)*10+CK12)*10+CJ12)*100+CP12)*100+CU12)*100+CC12)*100+CA12)*10+CV12)</f>
        <v>900000006084</v>
      </c>
      <c r="CE12" s="107"/>
      <c r="CF12" s="111"/>
      <c r="CG12" s="111">
        <f>IF($BZ12=$BZ13,$BT12-$BS13,0)</f>
        <v>0</v>
      </c>
      <c r="CH12" s="111">
        <f>IF($BZ12=$BZ14,$BU12-$BS14,0)</f>
        <v>0</v>
      </c>
      <c r="CI12" s="111">
        <f>IF($BZ12=$BZ15,$BV12-$BS15,0)</f>
        <v>0</v>
      </c>
      <c r="CJ12" s="111">
        <f>SUM(CF12:CI12)</f>
        <v>0</v>
      </c>
      <c r="CK12" s="107"/>
      <c r="CL12" s="111"/>
      <c r="CM12" s="111">
        <f>IF($BZ12=$BZ13,$BT16-$BS17,0)</f>
        <v>0</v>
      </c>
      <c r="CN12" s="111">
        <f>IF($BZ12=$BZ14,$BU16-$BS18,0)</f>
        <v>0</v>
      </c>
      <c r="CO12" s="111">
        <f>IF($BZ12=$BZ15,$BV16-$BS19,0)</f>
        <v>0</v>
      </c>
      <c r="CP12" s="111">
        <f>SUM(CL12:CO12)</f>
        <v>0</v>
      </c>
      <c r="CQ12" s="111"/>
      <c r="CR12" s="111">
        <f>IF($BZ12=$BZ13,$BT16,0)</f>
        <v>0</v>
      </c>
      <c r="CS12" s="111">
        <f>IF($BZ12=$BZ14,$BU16,0)</f>
        <v>0</v>
      </c>
      <c r="CT12" s="111">
        <f>IF($BZ12=$BZ15,$BV16,0)</f>
        <v>0</v>
      </c>
      <c r="CU12" s="111">
        <f>SUM(CQ12:CT12)</f>
        <v>0</v>
      </c>
      <c r="CV12" s="107">
        <v>4</v>
      </c>
    </row>
    <row r="13" spans="1:100">
      <c r="A13" s="15">
        <v>3</v>
      </c>
      <c r="B13" s="6">
        <f>VLOOKUP(A13,Spiele!$A$1:$L$116,2,FALSE)</f>
        <v>46185.625</v>
      </c>
      <c r="C13" s="6" t="str">
        <f>VLOOKUP(A13,Spiele!$A$1:$L$116,9,FALSE)</f>
        <v>Toronto</v>
      </c>
      <c r="D13" s="54" t="str">
        <f>Y12</f>
        <v>Kanada</v>
      </c>
      <c r="E13" s="38" t="s">
        <v>23</v>
      </c>
      <c r="F13" s="54" t="str">
        <f>Y13</f>
        <v>Bosnien/Herzg.</v>
      </c>
      <c r="G13" s="51"/>
      <c r="H13" s="74">
        <v>2</v>
      </c>
      <c r="I13" s="11" t="s">
        <v>24</v>
      </c>
      <c r="J13" s="74">
        <v>0</v>
      </c>
      <c r="K13" s="7" t="s">
        <v>25</v>
      </c>
      <c r="L13" s="1"/>
      <c r="M13" s="9" t="str">
        <f>VLOOKUP(2,$X$12:$AC$15,2,FALSE)</f>
        <v>Schweiz</v>
      </c>
      <c r="N13" s="2">
        <f>VLOOKUP(2,$X$12:$AC$15,3,FALSE)</f>
        <v>5</v>
      </c>
      <c r="O13" s="2">
        <f>VLOOKUP(2,$X$12:$AC$15,4,FALSE)</f>
        <v>5</v>
      </c>
      <c r="P13" s="2">
        <f>VLOOKUP(2,$X$12:$AC$15,5,FALSE)</f>
        <v>3</v>
      </c>
      <c r="Q13" s="2">
        <f>VLOOKUP(2,$X$12:$AC$15,6,FALSE)</f>
        <v>2</v>
      </c>
      <c r="S13" s="58">
        <f>IF(J13="",0,IF(K13=$B$98,IF(H13&lt;J13,3,IF(H13=J13,1,0)),0))</f>
        <v>0</v>
      </c>
      <c r="T13" s="57"/>
      <c r="U13" s="58">
        <f>IF(H18="",0,IF(K17=$B$98,IF(H18&gt;J18,3,IF(H18=J18,1,0)),0))</f>
        <v>3</v>
      </c>
      <c r="V13" s="58">
        <f>IF(J16="",0,IF(K16=$B$98,IF(J16&gt;H16,3,IF(J16=H16,1,0)),0))</f>
        <v>0</v>
      </c>
      <c r="W13" s="59"/>
      <c r="X13" s="59">
        <f>RANK(AD13,$AD$12:$AD$15)</f>
        <v>3</v>
      </c>
      <c r="Y13" s="38" t="s">
        <v>127</v>
      </c>
      <c r="Z13" s="59">
        <f>SUM(S13:V13)</f>
        <v>3</v>
      </c>
      <c r="AA13" s="59">
        <f>SUM(S17:V17)</f>
        <v>2</v>
      </c>
      <c r="AB13" s="59">
        <f>SUM(T16:T19)</f>
        <v>5</v>
      </c>
      <c r="AC13" s="59">
        <f>AA13-AB13</f>
        <v>-3</v>
      </c>
      <c r="AD13" s="23">
        <f>IF(P$18="",(((((((AE13*10+Z13)*100+AC13)*100+AA13)*10+AK13)*10+AJ13)*100+AP13)*100+AU13)*10+AV13,(((((((AE13*10+Z13)*10+AK13)*10+AJ13)*100+AP13)*100+AU13)*100+AC13)*100+AA13)*10+AV13)</f>
        <v>299999997023</v>
      </c>
      <c r="AE13" s="103"/>
      <c r="AF13" s="110">
        <f>IF($Z13=$Z12,$S13-$T12,0)</f>
        <v>0</v>
      </c>
      <c r="AG13" s="110"/>
      <c r="AH13" s="110">
        <f>IF($Z13=$Z14,$U13-$T14,0)</f>
        <v>0</v>
      </c>
      <c r="AI13" s="110">
        <f>IF($Z13=$Z15,$V13-$T15,0)</f>
        <v>0</v>
      </c>
      <c r="AJ13" s="110">
        <f>SUM(AF13:AI13)</f>
        <v>0</v>
      </c>
      <c r="AK13" s="103"/>
      <c r="AL13" s="110">
        <f>IF($Z13=$Z12,$S17-$T16,0)</f>
        <v>0</v>
      </c>
      <c r="AM13" s="110"/>
      <c r="AN13" s="110">
        <f>IF($Z13=$Z14,$U17-$T18,0)</f>
        <v>0</v>
      </c>
      <c r="AO13" s="110">
        <f>IF($Z13=$Z15,$V17-$T19,0)</f>
        <v>0</v>
      </c>
      <c r="AP13" s="110">
        <f>SUM(AL13:AO13)</f>
        <v>0</v>
      </c>
      <c r="AQ13" s="110">
        <f>IF($Z13=$Z12,$S17,0)</f>
        <v>0</v>
      </c>
      <c r="AR13" s="110"/>
      <c r="AS13" s="110">
        <f>IF($Z13=$Z14,$U17,0)</f>
        <v>0</v>
      </c>
      <c r="AT13" s="110">
        <f>IF($Z13=$Z15,$V17,0)</f>
        <v>0</v>
      </c>
      <c r="AU13" s="110">
        <f>SUM(AQ13:AT13)</f>
        <v>0</v>
      </c>
      <c r="AV13" s="103">
        <v>3</v>
      </c>
      <c r="AW13" s="2"/>
      <c r="AX13" s="2"/>
      <c r="AY13" s="2"/>
      <c r="AZ13" s="2"/>
      <c r="BA13" s="2">
        <v>10</v>
      </c>
      <c r="BB13" s="6">
        <f>VLOOKUP(BA13,Spiele!$A$1:$L$116,2,FALSE)</f>
        <v>46187.5</v>
      </c>
      <c r="BC13" s="6" t="str">
        <f>VLOOKUP(BA13,Spiele!$A$1:$L$116,9,FALSE)</f>
        <v>Houston</v>
      </c>
      <c r="BD13" s="54" t="str">
        <f>BY12</f>
        <v>Deutschland</v>
      </c>
      <c r="BE13" s="38" t="s">
        <v>23</v>
      </c>
      <c r="BF13" s="54" t="str">
        <f>BY13</f>
        <v>Curaçao</v>
      </c>
      <c r="BG13" s="51"/>
      <c r="BH13" s="74">
        <v>4</v>
      </c>
      <c r="BI13" s="11" t="s">
        <v>24</v>
      </c>
      <c r="BJ13" s="74">
        <v>0</v>
      </c>
      <c r="BK13" s="7" t="s">
        <v>25</v>
      </c>
      <c r="BL13" s="1"/>
      <c r="BM13" s="9" t="str">
        <f>VLOOKUP(2,$BX$12:$CC$15,2,FALSE)</f>
        <v>Ecuador</v>
      </c>
      <c r="BN13" s="2">
        <f>VLOOKUP(2,$BX$12:$CC$15,3,FALSE)</f>
        <v>6</v>
      </c>
      <c r="BO13" s="2">
        <f>VLOOKUP(2,$BX$12:$CC$15,4,FALSE)</f>
        <v>6</v>
      </c>
      <c r="BP13" s="2">
        <f>VLOOKUP(2,$BX$12:$CC$15,5,FALSE)</f>
        <v>3</v>
      </c>
      <c r="BQ13" s="2">
        <f>VLOOKUP(2,$BX$12:$CC$15,6,FALSE)</f>
        <v>3</v>
      </c>
      <c r="BS13" s="58">
        <f>IF(BJ13="",0,IF(BK13=$B$98,IF(BH13&lt;BJ13,3,IF(BH13=BJ13,1,0)),0))</f>
        <v>0</v>
      </c>
      <c r="BT13" s="57"/>
      <c r="BU13" s="58">
        <f>IF(BH18="",0,IF(BK17=$B$98,IF(BH18&gt;BJ18,3,IF(BH18=BJ18,1,0)),0))</f>
        <v>0</v>
      </c>
      <c r="BV13" s="58">
        <f>IF(BJ16="",0,IF(BK16=$B$98,IF(BJ16&gt;BH16,3,IF(BJ16=BH16,1,0)),0))</f>
        <v>0</v>
      </c>
      <c r="BW13" s="1"/>
      <c r="BX13" s="1">
        <f>RANK(CD13,$CD$12:$CD$15)</f>
        <v>4</v>
      </c>
      <c r="BY13" s="38" t="s">
        <v>128</v>
      </c>
      <c r="BZ13" s="1">
        <f>SUM(BS13:BV13)</f>
        <v>0</v>
      </c>
      <c r="CA13" s="1">
        <f>SUM(BS17:BV17)</f>
        <v>1</v>
      </c>
      <c r="CB13" s="1">
        <f>SUM(BT16:BT19)</f>
        <v>11</v>
      </c>
      <c r="CC13" s="1">
        <f>CA13-CB13</f>
        <v>-10</v>
      </c>
      <c r="CD13" s="23">
        <f>IF(BP$18="",(((((((CE13*10+BZ13)*100+CC13)*100+CA13)*10+CK13)*10+CJ13)*100+CP13)*100+CU13)*10+CV13,(((((((CE13*10+BZ13)*10+CK13)*10+CJ13)*100+CP13)*100+CU13)*100+CC13)*100+CA13)*10+CV13)</f>
        <v>-9987</v>
      </c>
      <c r="CE13" s="107"/>
      <c r="CF13" s="111">
        <f>IF($BZ13=$BZ12,$BS13-$BT12,0)</f>
        <v>0</v>
      </c>
      <c r="CG13" s="111"/>
      <c r="CH13" s="111">
        <f>IF($BZ13=$BZ14,$BU13-$BT14,0)</f>
        <v>0</v>
      </c>
      <c r="CI13" s="111">
        <f>IF($BZ13=$BZ15,$BV13-$BT15,0)</f>
        <v>0</v>
      </c>
      <c r="CJ13" s="111">
        <f>SUM(CF13:CI13)</f>
        <v>0</v>
      </c>
      <c r="CK13" s="107"/>
      <c r="CL13" s="111">
        <f>IF($BZ13=$BZ12,$BS17-$BT16,0)</f>
        <v>0</v>
      </c>
      <c r="CM13" s="111"/>
      <c r="CN13" s="111">
        <f>IF($BZ13=$BZ14,$BU17-$BT18,0)</f>
        <v>0</v>
      </c>
      <c r="CO13" s="111">
        <f>IF($BZ13=$BZ15,$BV17-$BT19,0)</f>
        <v>0</v>
      </c>
      <c r="CP13" s="111">
        <f>SUM(CL13:CO13)</f>
        <v>0</v>
      </c>
      <c r="CQ13" s="111">
        <f>IF($BZ13=$BZ12,$BS17,0)</f>
        <v>0</v>
      </c>
      <c r="CR13" s="111"/>
      <c r="CS13" s="111">
        <f>IF($BZ13=$BZ14,$BU17,0)</f>
        <v>0</v>
      </c>
      <c r="CT13" s="111">
        <f>IF($BZ13=$BZ15,$BV17,0)</f>
        <v>0</v>
      </c>
      <c r="CU13" s="111">
        <f>SUM(CQ13:CT13)</f>
        <v>0</v>
      </c>
      <c r="CV13" s="107">
        <v>3</v>
      </c>
    </row>
    <row r="14" spans="1:100">
      <c r="A14" s="2">
        <v>8</v>
      </c>
      <c r="B14" s="6">
        <f>VLOOKUP(A14,Spiele!$A$1:$L$116,2,FALSE)</f>
        <v>46186.5</v>
      </c>
      <c r="C14" s="6" t="str">
        <f>VLOOKUP(A14,Spiele!$A$1:$L$116,9,FALSE)</f>
        <v>San Francisco</v>
      </c>
      <c r="D14" s="54" t="str">
        <f>Y14</f>
        <v>Katar</v>
      </c>
      <c r="E14" s="38" t="s">
        <v>23</v>
      </c>
      <c r="F14" s="54" t="str">
        <f>Y15</f>
        <v>Schweiz</v>
      </c>
      <c r="G14" s="51"/>
      <c r="H14" s="74">
        <v>1</v>
      </c>
      <c r="I14" s="11" t="s">
        <v>24</v>
      </c>
      <c r="J14" s="74">
        <v>1</v>
      </c>
      <c r="K14" s="7" t="s">
        <v>25</v>
      </c>
      <c r="L14" s="1"/>
      <c r="M14" s="9" t="str">
        <f>VLOOKUP(3,$X$12:$AC$15,2,FALSE)</f>
        <v>Bosnien/Herzg.</v>
      </c>
      <c r="N14" s="2">
        <f>VLOOKUP(3,$X$12:$AC$15,3,FALSE)</f>
        <v>3</v>
      </c>
      <c r="O14" s="2">
        <f>VLOOKUP(3,$X$12:$AC$15,4,FALSE)</f>
        <v>2</v>
      </c>
      <c r="P14" s="2">
        <f>VLOOKUP(3,$X$12:$AC$15,5,FALSE)</f>
        <v>5</v>
      </c>
      <c r="Q14" s="2">
        <f>VLOOKUP(3,$X$12:$AC$15,6,FALSE)</f>
        <v>-3</v>
      </c>
      <c r="S14" s="58">
        <f>IF(J15="",0,IF(K15=$B$98,IF(H15&lt;J15,3,IF(H15=J15,1,0)),0))</f>
        <v>0</v>
      </c>
      <c r="T14" s="58">
        <f>IF(J18="",0,IF(K17=$B$98,IF(H18&lt;J18,3,IF(H18=J18,1,0)),0))</f>
        <v>0</v>
      </c>
      <c r="U14" s="57"/>
      <c r="V14" s="58">
        <f>IF(H14="",0,IF(K14=$B$98,IF(H14&gt;J14,3,IF(H14=J14,1,0)),0))</f>
        <v>1</v>
      </c>
      <c r="W14" s="59"/>
      <c r="X14" s="59">
        <f>RANK(AD14,$AD$12:$AD$15)</f>
        <v>4</v>
      </c>
      <c r="Y14" s="38" t="s">
        <v>129</v>
      </c>
      <c r="Z14" s="59">
        <f>SUM(S14:V14)</f>
        <v>1</v>
      </c>
      <c r="AA14" s="59">
        <f>SUM(S18:V18)</f>
        <v>4</v>
      </c>
      <c r="AB14" s="59">
        <f>SUM(U16:U19)</f>
        <v>6</v>
      </c>
      <c r="AC14" s="59">
        <f>AA14-AB14</f>
        <v>-2</v>
      </c>
      <c r="AD14" s="23">
        <f>IF(P$18="",(((((((AE14*10+Z14)*100+AC14)*100+AA14)*10+AK14)*10+AJ14)*100+AP14)*100+AU14)*10+AV14,(((((((AE14*10+Z14)*10+AK14)*10+AJ14)*100+AP14)*100+AU14)*100+AC14)*100+AA14)*10+AV14)</f>
        <v>99999998042</v>
      </c>
      <c r="AE14" s="103"/>
      <c r="AF14" s="110">
        <f>IF($Z14=$Z12,$S14-$U12,0)</f>
        <v>0</v>
      </c>
      <c r="AG14" s="110">
        <f>IF($Z14=$Z13,$T14-$U13,0)</f>
        <v>0</v>
      </c>
      <c r="AH14" s="110"/>
      <c r="AI14" s="110">
        <f>IF($Z14=$Z15,$V14-$U15,0)</f>
        <v>0</v>
      </c>
      <c r="AJ14" s="110">
        <f>SUM(AF14:AI14)</f>
        <v>0</v>
      </c>
      <c r="AK14" s="103"/>
      <c r="AL14" s="110">
        <f>IF($Z14=$Z12,$S18-$U16,0)</f>
        <v>0</v>
      </c>
      <c r="AM14" s="110">
        <f>IF($Z14=$Z13,$T18-$U17,0)</f>
        <v>0</v>
      </c>
      <c r="AN14" s="110"/>
      <c r="AO14" s="110">
        <f>IF($Z14=$Z15,$V18-$U19,0)</f>
        <v>0</v>
      </c>
      <c r="AP14" s="110">
        <f>SUM(AL14:AO14)</f>
        <v>0</v>
      </c>
      <c r="AQ14" s="110">
        <f>IF($Z14=$Z12,$S18,0)</f>
        <v>0</v>
      </c>
      <c r="AR14" s="110">
        <f>IF($Z14=$Z13,$T18,0)</f>
        <v>0</v>
      </c>
      <c r="AS14" s="110"/>
      <c r="AT14" s="110">
        <f>IF($Z14=$Z15,$V18,0)</f>
        <v>0</v>
      </c>
      <c r="AU14" s="110">
        <f>SUM(AQ14:AT14)</f>
        <v>0</v>
      </c>
      <c r="AV14" s="103">
        <v>2</v>
      </c>
      <c r="AW14" s="2"/>
      <c r="AX14" s="2"/>
      <c r="AY14" s="2"/>
      <c r="AZ14" s="2"/>
      <c r="BA14" s="2">
        <v>9</v>
      </c>
      <c r="BB14" s="6">
        <f>VLOOKUP(BA14,Spiele!$A$1:$L$116,2,FALSE)</f>
        <v>46187.791666666664</v>
      </c>
      <c r="BC14" s="6" t="str">
        <f>VLOOKUP(BA14,Spiele!$A$1:$L$116,9,FALSE)</f>
        <v>Philadelphia</v>
      </c>
      <c r="BD14" s="54" t="str">
        <f>BY14</f>
        <v>Elfenbeinküste</v>
      </c>
      <c r="BE14" s="38" t="s">
        <v>23</v>
      </c>
      <c r="BF14" s="54" t="str">
        <f>BY15</f>
        <v>Ecuador</v>
      </c>
      <c r="BG14" s="51"/>
      <c r="BH14" s="74">
        <v>1</v>
      </c>
      <c r="BI14" s="11" t="s">
        <v>24</v>
      </c>
      <c r="BJ14" s="74">
        <v>2</v>
      </c>
      <c r="BK14" s="7" t="s">
        <v>25</v>
      </c>
      <c r="BL14" s="1"/>
      <c r="BM14" s="9" t="str">
        <f>VLOOKUP(3,$BX$12:$CC$15,2,FALSE)</f>
        <v>Elfenbeinküste</v>
      </c>
      <c r="BN14" s="2">
        <f>VLOOKUP(3,$BX$12:$CC$15,3,FALSE)</f>
        <v>3</v>
      </c>
      <c r="BO14" s="2">
        <f>VLOOKUP(3,$BX$12:$CC$15,4,FALSE)</f>
        <v>6</v>
      </c>
      <c r="BP14" s="2">
        <f>VLOOKUP(3,$BX$12:$CC$15,5,FALSE)</f>
        <v>5</v>
      </c>
      <c r="BQ14" s="2">
        <f>VLOOKUP(3,$BX$12:$CC$15,6,FALSE)</f>
        <v>1</v>
      </c>
      <c r="BS14" s="58">
        <f>IF(BJ15="",0,IF(BK15=$B$98,IF(BH15&lt;BJ15,3,IF(BH15=BJ15,1,0)),0))</f>
        <v>0</v>
      </c>
      <c r="BT14" s="58">
        <f>IF(BJ18="",0,IF(BK17=$B$98,IF(BH18&lt;BJ18,3,IF(BH18=BJ18,1,0)),0))</f>
        <v>3</v>
      </c>
      <c r="BU14" s="57"/>
      <c r="BV14" s="58">
        <f>IF(BH14="",0,IF(BK14=$B$98,IF(BH14&gt;BJ14,3,IF(BH14=BJ14,1,0)),0))</f>
        <v>0</v>
      </c>
      <c r="BW14" s="1"/>
      <c r="BX14" s="1">
        <f>RANK(CD14,$CD$12:$CD$15)</f>
        <v>3</v>
      </c>
      <c r="BY14" s="38" t="s">
        <v>130</v>
      </c>
      <c r="BZ14" s="1">
        <f>SUM(BS14:BV14)</f>
        <v>3</v>
      </c>
      <c r="CA14" s="1">
        <f>SUM(BS18:BV18)</f>
        <v>6</v>
      </c>
      <c r="CB14" s="1">
        <f>SUM(BU16:BU19)</f>
        <v>5</v>
      </c>
      <c r="CC14" s="1">
        <f>CA14-CB14</f>
        <v>1</v>
      </c>
      <c r="CD14" s="23">
        <f>IF(BP$18="",(((((((CE14*10+BZ14)*100+CC14)*100+CA14)*10+CK14)*10+CJ14)*100+CP14)*100+CU14)*10+CV14,(((((((CE14*10+BZ14)*10+CK14)*10+CJ14)*100+CP14)*100+CU14)*100+CC14)*100+CA14)*10+CV14)</f>
        <v>300000001062</v>
      </c>
      <c r="CE14" s="107"/>
      <c r="CF14" s="111">
        <f>IF($BZ14=$BZ12,$BS14-$BU12,0)</f>
        <v>0</v>
      </c>
      <c r="CG14" s="111">
        <f>IF($BZ14=$BZ13,$BT14-$BU13,0)</f>
        <v>0</v>
      </c>
      <c r="CH14" s="111"/>
      <c r="CI14" s="111">
        <f>IF($BZ14=$BZ15,$BV14-$BU15,0)</f>
        <v>0</v>
      </c>
      <c r="CJ14" s="111">
        <f>SUM(CF14:CI14)</f>
        <v>0</v>
      </c>
      <c r="CK14" s="107"/>
      <c r="CL14" s="111">
        <f>IF($BZ14=$BZ12,$BS18-$BU16,0)</f>
        <v>0</v>
      </c>
      <c r="CM14" s="111">
        <f>IF($BZ14=$BZ13,$BT18-$BU17,0)</f>
        <v>0</v>
      </c>
      <c r="CN14" s="111"/>
      <c r="CO14" s="111">
        <f>IF($BZ14=$BZ15,$BV18-$BU19,0)</f>
        <v>0</v>
      </c>
      <c r="CP14" s="111">
        <f>SUM(CL14:CO14)</f>
        <v>0</v>
      </c>
      <c r="CQ14" s="111">
        <f>IF($BZ14=$BZ12,$BS18,0)</f>
        <v>0</v>
      </c>
      <c r="CR14" s="111">
        <f>IF($BZ14=$BZ13,$BT18,0)</f>
        <v>0</v>
      </c>
      <c r="CS14" s="111"/>
      <c r="CT14" s="111">
        <f>IF($BZ14=$BZ15,$BV18,0)</f>
        <v>0</v>
      </c>
      <c r="CU14" s="111">
        <f>SUM(CQ14:CT14)</f>
        <v>0</v>
      </c>
      <c r="CV14" s="107">
        <v>2</v>
      </c>
    </row>
    <row r="15" spans="1:100">
      <c r="A15" s="2">
        <v>27</v>
      </c>
      <c r="B15" s="6">
        <f>VLOOKUP(A15,Spiele!$A$1:$L$116,2,FALSE)</f>
        <v>46191.625</v>
      </c>
      <c r="C15" s="6" t="str">
        <f>VLOOKUP(A15,Spiele!$A$1:$L$116,9,FALSE)</f>
        <v>Vancouver</v>
      </c>
      <c r="D15" s="54" t="str">
        <f>Y12</f>
        <v>Kanada</v>
      </c>
      <c r="E15" s="38" t="s">
        <v>23</v>
      </c>
      <c r="F15" s="54" t="str">
        <f>Y14</f>
        <v>Katar</v>
      </c>
      <c r="G15" s="51"/>
      <c r="H15" s="74">
        <v>3</v>
      </c>
      <c r="I15" s="11" t="s">
        <v>24</v>
      </c>
      <c r="J15" s="74">
        <v>2</v>
      </c>
      <c r="K15" s="7" t="s">
        <v>25</v>
      </c>
      <c r="L15" s="1"/>
      <c r="M15" s="9" t="str">
        <f>VLOOKUP(4,$X$12:$AC$15,2,FALSE)</f>
        <v>Katar</v>
      </c>
      <c r="N15" s="2">
        <f>VLOOKUP(4,$X$12:$AC$15,3,FALSE)</f>
        <v>1</v>
      </c>
      <c r="O15" s="2">
        <f>VLOOKUP(4,$X$12:$AC$15,4,FALSE)</f>
        <v>4</v>
      </c>
      <c r="P15" s="2">
        <f>VLOOKUP(4,$X$12:$AC$15,5,FALSE)</f>
        <v>6</v>
      </c>
      <c r="Q15" s="2">
        <f>VLOOKUP(4,$X$12:$AC$15,6,FALSE)</f>
        <v>-2</v>
      </c>
      <c r="S15" s="58">
        <f>IF(H17="",0,IF(K18=$B$98,IF(H17&gt;J17,3,IF(H17=J17,1,0)),0))</f>
        <v>1</v>
      </c>
      <c r="T15" s="58">
        <f>IF(H16="",0,IF(K16=$B$98,IF(J16&lt;H16,3,IF(J16=H16,1,0)),0))</f>
        <v>3</v>
      </c>
      <c r="U15" s="58">
        <f>IF(J14="",0,IF(K14=$B$98,IF(H14&lt;J14,3,IF(H14=J14,1,0)),0))</f>
        <v>1</v>
      </c>
      <c r="V15" s="57"/>
      <c r="W15" s="59"/>
      <c r="X15" s="59">
        <f>RANK(AD15,$AD$12:$AD$15)</f>
        <v>2</v>
      </c>
      <c r="Y15" s="38" t="s">
        <v>66</v>
      </c>
      <c r="Z15" s="59">
        <f>SUM(S15:V15)</f>
        <v>5</v>
      </c>
      <c r="AA15" s="59">
        <f>SUM(S19:V19)</f>
        <v>5</v>
      </c>
      <c r="AB15" s="59">
        <f>SUM(V16:V19)</f>
        <v>3</v>
      </c>
      <c r="AC15" s="59">
        <f>AA15-AB15</f>
        <v>2</v>
      </c>
      <c r="AD15" s="23">
        <f>IF(P$18="",(((((((AE15*10+Z15)*100+AC15)*100+AA15)*10+AK15)*10+AJ15)*100+AP15)*100+AU15)*10+AV15,(((((((AE15*10+Z15)*10+AK15)*10+AJ15)*100+AP15)*100+AU15)*100+AC15)*100+AA15)*10+AV15)</f>
        <v>500000002051</v>
      </c>
      <c r="AE15" s="103"/>
      <c r="AF15" s="110">
        <f>IF($Z15=$Z12,$S15-$V12,0)</f>
        <v>0</v>
      </c>
      <c r="AG15" s="110">
        <f>IF($Z15=$Z13,$T15-$V13,0)</f>
        <v>0</v>
      </c>
      <c r="AH15" s="110">
        <f>IF($Z15=$Z14,$U15-$V14,0)</f>
        <v>0</v>
      </c>
      <c r="AI15" s="110"/>
      <c r="AJ15" s="110">
        <f>SUM(AF15:AI15)</f>
        <v>0</v>
      </c>
      <c r="AK15" s="103"/>
      <c r="AL15" s="110">
        <f>IF($Z15=$Z12,$S19-$V16,0)</f>
        <v>0</v>
      </c>
      <c r="AM15" s="110">
        <f>IF($Z15=$Z13,$T19-$V17,0)</f>
        <v>0</v>
      </c>
      <c r="AN15" s="110">
        <f>IF($Z15=$Z14,$U19-$V18,0)</f>
        <v>0</v>
      </c>
      <c r="AO15" s="110"/>
      <c r="AP15" s="110">
        <f>SUM(AL15:AO15)</f>
        <v>0</v>
      </c>
      <c r="AQ15" s="110">
        <f>IF($Z15=$Z12,$S19,0)</f>
        <v>0</v>
      </c>
      <c r="AR15" s="110">
        <f>IF($Z15=$Z13,$T19,0)</f>
        <v>0</v>
      </c>
      <c r="AS15" s="110">
        <f>IF($Z15=$Z14,$U19,0)</f>
        <v>0</v>
      </c>
      <c r="AT15" s="110"/>
      <c r="AU15" s="110">
        <f>SUM(AQ15:AT15)</f>
        <v>0</v>
      </c>
      <c r="AV15" s="103">
        <v>1</v>
      </c>
      <c r="AW15" s="2"/>
      <c r="AX15" s="2"/>
      <c r="AY15" s="2"/>
      <c r="AZ15" s="2"/>
      <c r="BA15" s="2">
        <v>33</v>
      </c>
      <c r="BB15" s="6">
        <f>VLOOKUP(BA15,Spiele!$A$1:$L$116,2,FALSE)</f>
        <v>46193.666666666664</v>
      </c>
      <c r="BC15" s="6" t="str">
        <f>VLOOKUP(BA15,Spiele!$A$1:$L$116,9,FALSE)</f>
        <v>Toronto</v>
      </c>
      <c r="BD15" s="54" t="str">
        <f>BY12</f>
        <v>Deutschland</v>
      </c>
      <c r="BE15" s="38" t="s">
        <v>23</v>
      </c>
      <c r="BF15" s="54" t="str">
        <f>BY14</f>
        <v>Elfenbeinküste</v>
      </c>
      <c r="BG15" s="51"/>
      <c r="BH15" s="74">
        <v>2</v>
      </c>
      <c r="BI15" s="11" t="s">
        <v>24</v>
      </c>
      <c r="BJ15" s="74">
        <v>1</v>
      </c>
      <c r="BK15" s="7" t="s">
        <v>25</v>
      </c>
      <c r="BL15" s="1"/>
      <c r="BM15" s="9" t="str">
        <f>VLOOKUP(4,$BX$12:CC$15,2,FALSE)</f>
        <v>Curaçao</v>
      </c>
      <c r="BN15" s="2">
        <f>VLOOKUP(4,$BX$12:$CC$15,3,FALSE)</f>
        <v>0</v>
      </c>
      <c r="BO15" s="2">
        <f>VLOOKUP(4,$BX$12:$CC$15,4,FALSE)</f>
        <v>1</v>
      </c>
      <c r="BP15" s="2">
        <f>VLOOKUP(4,$BX$12:$CC$15,5,FALSE)</f>
        <v>11</v>
      </c>
      <c r="BQ15" s="2">
        <f>VLOOKUP(4,$BX$12:$CC$15,6,FALSE)</f>
        <v>-10</v>
      </c>
      <c r="BS15" s="58">
        <f>IF(BH17="",0,IF(BK18=$B$98,IF(BH17&gt;BJ17,3,IF(BH17=BJ17,1,0)),0))</f>
        <v>0</v>
      </c>
      <c r="BT15" s="58">
        <f>IF(BH16="",0,IF(BK16=$B$98,IF(BJ16&lt;BH16,3,IF(BJ16=BH16,1,0)),0))</f>
        <v>3</v>
      </c>
      <c r="BU15" s="58">
        <f>IF(BJ14="",0,IF(BK14=$B$98,IF(BH14&lt;BJ14,3,IF(BH14=BJ14,1,0)),0))</f>
        <v>3</v>
      </c>
      <c r="BV15" s="57"/>
      <c r="BW15" s="1"/>
      <c r="BX15" s="1">
        <f>RANK(CD15,$CD$12:$CD$15)</f>
        <v>2</v>
      </c>
      <c r="BY15" s="38" t="s">
        <v>131</v>
      </c>
      <c r="BZ15" s="1">
        <f>SUM(BS15:BV15)</f>
        <v>6</v>
      </c>
      <c r="CA15" s="1">
        <f>SUM(BS19:BV19)</f>
        <v>6</v>
      </c>
      <c r="CB15" s="1">
        <f>SUM(BV16:BV19)</f>
        <v>3</v>
      </c>
      <c r="CC15" s="1">
        <f>CA15-CB15</f>
        <v>3</v>
      </c>
      <c r="CD15" s="23">
        <f>IF(BP$18="",(((((((CE15*10+BZ15)*100+CC15)*100+CA15)*10+CK15)*10+CJ15)*100+CP15)*100+CU15)*10+CV15,(((((((CE15*10+BZ15)*10+CK15)*10+CJ15)*100+CP15)*100+CU15)*100+CC15)*100+CA15)*10+CV15)</f>
        <v>600000003061</v>
      </c>
      <c r="CE15" s="107"/>
      <c r="CF15" s="111">
        <f>IF($BZ15=$BZ12,$BS15-$BV12,0)</f>
        <v>0</v>
      </c>
      <c r="CG15" s="111">
        <f>IF($BZ15=$BZ13,$BT15-$BV13,0)</f>
        <v>0</v>
      </c>
      <c r="CH15" s="111">
        <f>IF($BZ15=$BZ14,$BU15-$BV14,0)</f>
        <v>0</v>
      </c>
      <c r="CI15" s="111"/>
      <c r="CJ15" s="111">
        <f>SUM(CF15:CI15)</f>
        <v>0</v>
      </c>
      <c r="CK15" s="107"/>
      <c r="CL15" s="111">
        <f>IF($BZ15=$BZ12,$BS19-$BV16,0)</f>
        <v>0</v>
      </c>
      <c r="CM15" s="111">
        <f>IF($BZ15=$BZ13,$BT19-$BV17,0)</f>
        <v>0</v>
      </c>
      <c r="CN15" s="111">
        <f>IF($BZ15=$BZ14,$BU19-$BV18,0)</f>
        <v>0</v>
      </c>
      <c r="CO15" s="111"/>
      <c r="CP15" s="111">
        <f>SUM(CL15:CO15)</f>
        <v>0</v>
      </c>
      <c r="CQ15" s="111">
        <f>IF($BZ15=$BZ12,$BS19,0)</f>
        <v>0</v>
      </c>
      <c r="CR15" s="111">
        <f>IF($BZ15=$BZ13,$BT19,0)</f>
        <v>0</v>
      </c>
      <c r="CS15" s="111">
        <f>IF($BZ15=$BZ14,$BU19,0)</f>
        <v>0</v>
      </c>
      <c r="CT15" s="111"/>
      <c r="CU15" s="111">
        <f>SUM(CQ15:CT15)</f>
        <v>0</v>
      </c>
      <c r="CV15" s="107">
        <v>1</v>
      </c>
    </row>
    <row r="16" spans="1:100">
      <c r="A16" s="2">
        <v>26</v>
      </c>
      <c r="B16" s="6">
        <f>VLOOKUP(A16,Spiele!$A$1:$L$116,2,FALSE)</f>
        <v>46191.5</v>
      </c>
      <c r="C16" s="6" t="str">
        <f>VLOOKUP(A16,Spiele!$A$1:$L$116,9,FALSE)</f>
        <v>Los Angeles</v>
      </c>
      <c r="D16" s="54" t="str">
        <f>Y15</f>
        <v>Schweiz</v>
      </c>
      <c r="E16" s="38" t="s">
        <v>23</v>
      </c>
      <c r="F16" s="54" t="str">
        <f>Y13</f>
        <v>Bosnien/Herzg.</v>
      </c>
      <c r="G16" s="51"/>
      <c r="H16" s="74">
        <v>2</v>
      </c>
      <c r="I16" s="11" t="s">
        <v>24</v>
      </c>
      <c r="J16" s="74">
        <v>0</v>
      </c>
      <c r="K16" s="7" t="s">
        <v>25</v>
      </c>
      <c r="L16" s="1"/>
      <c r="N16" s="1"/>
      <c r="O16" s="1"/>
      <c r="P16" s="1"/>
      <c r="S16" s="57"/>
      <c r="T16" s="58">
        <f>IF(K13=$B$98,H13,0)</f>
        <v>2</v>
      </c>
      <c r="U16" s="58">
        <f>IF(K15=$B$98,H15,0)</f>
        <v>3</v>
      </c>
      <c r="V16" s="58">
        <f>IF(K18=$B$98,J17,0)</f>
        <v>2</v>
      </c>
      <c r="W16" s="59"/>
      <c r="X16" s="59"/>
      <c r="Y16" s="59"/>
      <c r="Z16" s="59"/>
      <c r="AA16" s="59"/>
      <c r="AB16" s="59"/>
      <c r="AC16" s="59"/>
      <c r="AD16" s="62"/>
      <c r="AE16" s="104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V16" s="110"/>
      <c r="AW16" s="2"/>
      <c r="AX16" s="2"/>
      <c r="AY16" s="2"/>
      <c r="AZ16" s="2"/>
      <c r="BA16" s="2">
        <v>34</v>
      </c>
      <c r="BB16" s="6">
        <f>VLOOKUP(BA16,Spiele!$A$1:$L$116,2,FALSE)</f>
        <v>46193.791666666672</v>
      </c>
      <c r="BC16" s="6" t="str">
        <f>VLOOKUP(BA16,Spiele!$A$1:$L$116,9,FALSE)</f>
        <v>Kansas City</v>
      </c>
      <c r="BD16" s="54" t="str">
        <f>BY15</f>
        <v>Ecuador</v>
      </c>
      <c r="BE16" s="38" t="s">
        <v>23</v>
      </c>
      <c r="BF16" s="54" t="str">
        <f>BY13</f>
        <v>Curaçao</v>
      </c>
      <c r="BG16" s="51"/>
      <c r="BH16" s="74">
        <v>3</v>
      </c>
      <c r="BI16" s="11" t="s">
        <v>24</v>
      </c>
      <c r="BJ16" s="74">
        <v>0</v>
      </c>
      <c r="BK16" s="7" t="s">
        <v>25</v>
      </c>
      <c r="BL16" s="1"/>
      <c r="BN16" s="1"/>
      <c r="BO16" s="1"/>
      <c r="BP16" s="1"/>
      <c r="BS16" s="57"/>
      <c r="BT16" s="58">
        <f>IF(BK13=$B$98,BH13,0)</f>
        <v>4</v>
      </c>
      <c r="BU16" s="58">
        <f>IF(BK15=$B$98,BH15,0)</f>
        <v>2</v>
      </c>
      <c r="BV16" s="58">
        <f>IF(BK18=$B$98,BJ17,0)</f>
        <v>2</v>
      </c>
      <c r="BW16" s="1"/>
      <c r="BX16" s="1"/>
      <c r="BY16" s="59"/>
      <c r="BZ16" s="1"/>
      <c r="CA16" s="1"/>
      <c r="CB16" s="1"/>
      <c r="CC16" s="1"/>
      <c r="CD16" s="5"/>
      <c r="CE16" s="7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V16" s="111"/>
    </row>
    <row r="17" spans="1:104">
      <c r="A17" s="2">
        <v>51</v>
      </c>
      <c r="B17" s="6">
        <f>VLOOKUP(A17,Spiele!$A$1:$L$116,2,FALSE)</f>
        <v>46197.5</v>
      </c>
      <c r="C17" s="6" t="str">
        <f>VLOOKUP(A17,Spiele!$A$1:$L$116,9,FALSE)</f>
        <v>Vancouver</v>
      </c>
      <c r="D17" s="54" t="str">
        <f>Y15</f>
        <v>Schweiz</v>
      </c>
      <c r="E17" s="38" t="s">
        <v>23</v>
      </c>
      <c r="F17" s="54" t="str">
        <f>Y12</f>
        <v>Kanada</v>
      </c>
      <c r="G17" s="53"/>
      <c r="H17" s="74">
        <v>2</v>
      </c>
      <c r="I17" s="11" t="s">
        <v>24</v>
      </c>
      <c r="J17" s="74">
        <v>2</v>
      </c>
      <c r="K17" s="7" t="s">
        <v>25</v>
      </c>
      <c r="M17" s="36" t="str">
        <f>IF(N12&gt;0,M12,"")</f>
        <v>Kanada</v>
      </c>
      <c r="N17" s="2" t="s">
        <v>32</v>
      </c>
      <c r="P17" s="28"/>
      <c r="S17" s="58">
        <f>IF(K13=$B$98,J13,0)</f>
        <v>0</v>
      </c>
      <c r="T17" s="57"/>
      <c r="U17" s="58">
        <f>IF(K17=$B$98,H18,0)</f>
        <v>2</v>
      </c>
      <c r="V17" s="58">
        <f>IF(K16=$B$98,J16,0)</f>
        <v>0</v>
      </c>
      <c r="AD17" s="53" t="s">
        <v>91</v>
      </c>
      <c r="AE17" s="75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V17" s="112"/>
      <c r="AW17" s="2"/>
      <c r="AX17" s="2"/>
      <c r="AY17" s="2"/>
      <c r="AZ17" s="2"/>
      <c r="BA17" s="2">
        <v>57</v>
      </c>
      <c r="BB17" s="6">
        <f>VLOOKUP(BA17,Spiele!$A$1:$L$116,2,FALSE)</f>
        <v>46198.75</v>
      </c>
      <c r="BC17" s="6" t="str">
        <f>VLOOKUP(BA17,Spiele!$A$1:$L$116,9,FALSE)</f>
        <v>Dallas</v>
      </c>
      <c r="BD17" s="54" t="str">
        <f>BY15</f>
        <v>Ecuador</v>
      </c>
      <c r="BE17" s="38" t="s">
        <v>23</v>
      </c>
      <c r="BF17" s="54" t="str">
        <f>BY12</f>
        <v>Deutschland</v>
      </c>
      <c r="BG17" s="53"/>
      <c r="BH17" s="74">
        <v>1</v>
      </c>
      <c r="BI17" s="11" t="s">
        <v>24</v>
      </c>
      <c r="BJ17" s="74">
        <v>2</v>
      </c>
      <c r="BK17" s="7" t="s">
        <v>25</v>
      </c>
      <c r="BM17" s="69" t="str">
        <f>IF(BN12&gt;0,BM12,"")</f>
        <v>Deutschland</v>
      </c>
      <c r="BN17" s="2" t="s">
        <v>27</v>
      </c>
      <c r="BP17" s="28"/>
      <c r="BS17" s="58">
        <f>IF(BK13=$B$98,BJ13,0)</f>
        <v>0</v>
      </c>
      <c r="BT17" s="57"/>
      <c r="BU17" s="58">
        <f>IF(BK17=$B$98,BH18,0)</f>
        <v>1</v>
      </c>
      <c r="BV17" s="58">
        <f>IF(BK16=$B$98,BJ16,0)</f>
        <v>0</v>
      </c>
      <c r="CD17" s="2" t="s">
        <v>91</v>
      </c>
      <c r="CE17" s="8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V17" s="113"/>
    </row>
    <row r="18" spans="1:104">
      <c r="A18" s="2">
        <v>52</v>
      </c>
      <c r="B18" s="6">
        <f>VLOOKUP(A18,Spiele!$A$1:$L$116,2,FALSE)</f>
        <v>46197.5</v>
      </c>
      <c r="C18" s="6" t="str">
        <f>VLOOKUP(A18,Spiele!$A$1:$L$116,9,FALSE)</f>
        <v>Seattle</v>
      </c>
      <c r="D18" s="54" t="str">
        <f>Y13</f>
        <v>Bosnien/Herzg.</v>
      </c>
      <c r="E18" s="38" t="s">
        <v>23</v>
      </c>
      <c r="F18" s="54" t="str">
        <f>Y14</f>
        <v>Katar</v>
      </c>
      <c r="G18" s="53"/>
      <c r="H18" s="74">
        <v>2</v>
      </c>
      <c r="I18" s="11" t="s">
        <v>24</v>
      </c>
      <c r="J18" s="74">
        <v>1</v>
      </c>
      <c r="K18" s="7" t="s">
        <v>25</v>
      </c>
      <c r="M18" s="36" t="str">
        <f>IF(N13&gt;0,M13,"")</f>
        <v>Schweiz</v>
      </c>
      <c r="N18" s="2" t="s">
        <v>34</v>
      </c>
      <c r="O18" s="29"/>
      <c r="P18" s="105" t="s">
        <v>11</v>
      </c>
      <c r="S18" s="58">
        <f>IF(K15=$B$98,J15,0)</f>
        <v>2</v>
      </c>
      <c r="T18" s="58">
        <f>IF(K17=$B$98,J18,0)</f>
        <v>1</v>
      </c>
      <c r="U18" s="57"/>
      <c r="V18" s="58">
        <f>IF(K14=$B$98,H14,0)</f>
        <v>1</v>
      </c>
      <c r="AD18" s="53" t="s">
        <v>92</v>
      </c>
      <c r="AE18" s="75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V18" s="112"/>
      <c r="AW18" s="2"/>
      <c r="AX18" s="2"/>
      <c r="AY18" s="2"/>
      <c r="AZ18" s="2"/>
      <c r="BA18" s="2">
        <v>58</v>
      </c>
      <c r="BB18" s="6">
        <f>VLOOKUP(BA18,Spiele!$A$1:$L$116,2,FALSE)</f>
        <v>46198.75</v>
      </c>
      <c r="BC18" s="6" t="str">
        <f>VLOOKUP(BA18,Spiele!$A$1:$L$116,9,FALSE)</f>
        <v>Kansas City</v>
      </c>
      <c r="BD18" s="54" t="str">
        <f>BY13</f>
        <v>Curaçao</v>
      </c>
      <c r="BE18" s="38" t="s">
        <v>23</v>
      </c>
      <c r="BF18" s="54" t="str">
        <f>BY14</f>
        <v>Elfenbeinküste</v>
      </c>
      <c r="BG18" s="53"/>
      <c r="BH18" s="74">
        <v>1</v>
      </c>
      <c r="BI18" s="11" t="s">
        <v>24</v>
      </c>
      <c r="BJ18" s="74">
        <v>4</v>
      </c>
      <c r="BK18" s="7" t="s">
        <v>25</v>
      </c>
      <c r="BM18" s="69" t="str">
        <f>IF(BN13&gt;0,BM13,"")</f>
        <v>Ecuador</v>
      </c>
      <c r="BN18" s="2" t="s">
        <v>29</v>
      </c>
      <c r="BO18" s="29"/>
      <c r="BP18" s="105" t="s">
        <v>11</v>
      </c>
      <c r="BS18" s="58">
        <f>IF(BK15=$B$98,BJ15,0)</f>
        <v>1</v>
      </c>
      <c r="BT18" s="58">
        <f>IF(BK17=$B$98,BJ18,0)</f>
        <v>4</v>
      </c>
      <c r="BU18" s="57"/>
      <c r="BV18" s="58">
        <f>IF(BK14=$B$98,BH14,0)</f>
        <v>1</v>
      </c>
      <c r="CD18" s="2" t="s">
        <v>92</v>
      </c>
      <c r="CE18" s="8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V18" s="113"/>
    </row>
    <row r="19" spans="1:104">
      <c r="D19" s="53"/>
      <c r="E19" s="53"/>
      <c r="G19" s="53"/>
      <c r="M19" s="36" t="str">
        <f>IF(N14&gt;0,M14,"")</f>
        <v>Bosnien/Herzg.</v>
      </c>
      <c r="N19" s="2" t="s">
        <v>95</v>
      </c>
      <c r="S19" s="58">
        <f>IF(K18=$B$98,H17,0)</f>
        <v>2</v>
      </c>
      <c r="T19" s="58">
        <f>IF(K16=$B$98,H16,0)</f>
        <v>2</v>
      </c>
      <c r="U19" s="58">
        <f>IF(K14=$B$98,J14,0)</f>
        <v>1</v>
      </c>
      <c r="V19" s="57"/>
      <c r="AD19" s="53" t="s">
        <v>94</v>
      </c>
      <c r="AE19" s="75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V19" s="112"/>
      <c r="AW19" s="2"/>
      <c r="AX19" s="2"/>
      <c r="AY19" s="2"/>
      <c r="AZ19" s="2"/>
      <c r="BB19" s="2" t="s">
        <v>2</v>
      </c>
      <c r="BE19" s="53"/>
      <c r="BF19" s="53"/>
      <c r="BG19" s="53"/>
      <c r="BM19" s="69" t="str">
        <f>IF(BN14&gt;0,BM14,"")</f>
        <v>Elfenbeinküste</v>
      </c>
      <c r="BN19" s="2" t="s">
        <v>102</v>
      </c>
      <c r="BS19" s="58">
        <f>IF(BK18=$B$98,BH17,0)</f>
        <v>1</v>
      </c>
      <c r="BT19" s="58">
        <f>IF(BK16=$B$98,BH16,0)</f>
        <v>3</v>
      </c>
      <c r="BU19" s="58">
        <f>IF(BK14=$B$98,BJ14,0)</f>
        <v>2</v>
      </c>
      <c r="BV19" s="57"/>
      <c r="CD19" s="2" t="s">
        <v>94</v>
      </c>
      <c r="CE19" s="8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V19" s="113"/>
    </row>
    <row r="20" spans="1:104" ht="6" customHeight="1">
      <c r="D20" s="53"/>
      <c r="E20" s="55"/>
      <c r="F20" s="56"/>
      <c r="G20" s="56"/>
      <c r="H20" s="53"/>
      <c r="I20" s="53"/>
      <c r="J20" s="53"/>
      <c r="AE20" s="75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V20" s="112"/>
      <c r="AW20" s="2"/>
      <c r="AX20" s="2"/>
      <c r="AY20" s="2"/>
      <c r="AZ20" s="2"/>
      <c r="BD20" s="53"/>
      <c r="BE20" s="55"/>
      <c r="BF20" s="56"/>
      <c r="BG20" s="56"/>
      <c r="BH20" s="53"/>
      <c r="BI20" s="53"/>
      <c r="BJ20" s="53"/>
      <c r="BS20" s="53"/>
      <c r="BT20" s="53"/>
      <c r="BU20" s="53"/>
      <c r="BV20" s="53"/>
      <c r="CE20" s="8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V20" s="113"/>
    </row>
    <row r="21" spans="1:104" s="10" customFormat="1">
      <c r="B21" s="26" t="s">
        <v>0</v>
      </c>
      <c r="C21" s="24" t="s">
        <v>36</v>
      </c>
      <c r="D21" s="51" t="s">
        <v>2</v>
      </c>
      <c r="E21" s="52"/>
      <c r="F21" s="51"/>
      <c r="G21" s="51"/>
      <c r="H21" s="19"/>
      <c r="I21" s="18"/>
      <c r="J21" s="19"/>
      <c r="K21" s="94"/>
      <c r="L21" s="16"/>
      <c r="M21" s="34" t="s">
        <v>3</v>
      </c>
      <c r="N21" s="16" t="s">
        <v>4</v>
      </c>
      <c r="O21" s="16" t="s">
        <v>5</v>
      </c>
      <c r="P21" s="16" t="s">
        <v>6</v>
      </c>
      <c r="Q21" s="16" t="s">
        <v>7</v>
      </c>
      <c r="R21" s="16"/>
      <c r="S21" s="53"/>
      <c r="T21" s="53"/>
      <c r="U21" s="53"/>
      <c r="V21" s="53"/>
      <c r="W21" s="51"/>
      <c r="X21" s="51" t="s">
        <v>8</v>
      </c>
      <c r="Y21" s="54" t="s">
        <v>9</v>
      </c>
      <c r="Z21" s="51" t="s">
        <v>4</v>
      </c>
      <c r="AA21" s="51" t="s">
        <v>5</v>
      </c>
      <c r="AB21" s="51" t="s">
        <v>6</v>
      </c>
      <c r="AC21" s="51" t="s">
        <v>7</v>
      </c>
      <c r="AD21" s="51"/>
      <c r="AE21" s="18" t="s">
        <v>10</v>
      </c>
      <c r="AF21" s="38" t="s">
        <v>11</v>
      </c>
      <c r="AG21" s="38"/>
      <c r="AH21" s="38"/>
      <c r="AI21" s="38"/>
      <c r="AJ21" s="38" t="s">
        <v>12</v>
      </c>
      <c r="AK21" s="54" t="s">
        <v>13</v>
      </c>
      <c r="AL21" s="38" t="s">
        <v>14</v>
      </c>
      <c r="AM21" s="38"/>
      <c r="AN21" s="38"/>
      <c r="AO21" s="38"/>
      <c r="AP21" s="38" t="s">
        <v>15</v>
      </c>
      <c r="AQ21" s="38" t="s">
        <v>16</v>
      </c>
      <c r="AR21" s="38"/>
      <c r="AS21" s="38"/>
      <c r="AT21" s="38"/>
      <c r="AU21" s="55" t="s">
        <v>17</v>
      </c>
      <c r="AV21" s="54" t="s">
        <v>18</v>
      </c>
      <c r="BB21" s="114" t="s">
        <v>0</v>
      </c>
      <c r="BC21" s="115" t="s">
        <v>31</v>
      </c>
      <c r="BD21" s="51" t="s">
        <v>2</v>
      </c>
      <c r="BE21" s="52"/>
      <c r="BF21" s="51"/>
      <c r="BG21" s="51"/>
      <c r="BH21" s="19"/>
      <c r="BI21" s="18"/>
      <c r="BJ21" s="19"/>
      <c r="BK21" s="94"/>
      <c r="BL21" s="16"/>
      <c r="BM21" s="34" t="s">
        <v>3</v>
      </c>
      <c r="BN21" s="16" t="s">
        <v>4</v>
      </c>
      <c r="BO21" s="16" t="s">
        <v>5</v>
      </c>
      <c r="BP21" s="16" t="s">
        <v>6</v>
      </c>
      <c r="BQ21" s="16" t="s">
        <v>7</v>
      </c>
      <c r="BR21" s="16"/>
      <c r="BS21" s="53"/>
      <c r="BT21" s="53"/>
      <c r="BU21" s="53"/>
      <c r="BV21" s="53"/>
      <c r="BW21" s="16"/>
      <c r="BX21" s="16" t="s">
        <v>8</v>
      </c>
      <c r="BY21" s="54" t="s">
        <v>9</v>
      </c>
      <c r="BZ21" s="16" t="s">
        <v>4</v>
      </c>
      <c r="CA21" s="16" t="s">
        <v>5</v>
      </c>
      <c r="CB21" s="16" t="s">
        <v>6</v>
      </c>
      <c r="CC21" s="16" t="s">
        <v>7</v>
      </c>
      <c r="CD21" s="16"/>
      <c r="CE21" s="94" t="s">
        <v>10</v>
      </c>
      <c r="CF21" s="14" t="s">
        <v>11</v>
      </c>
      <c r="CG21" s="14"/>
      <c r="CH21" s="14"/>
      <c r="CI21" s="14"/>
      <c r="CJ21" s="14" t="s">
        <v>12</v>
      </c>
      <c r="CK21" s="20" t="s">
        <v>13</v>
      </c>
      <c r="CL21" s="14" t="s">
        <v>14</v>
      </c>
      <c r="CM21" s="14"/>
      <c r="CN21" s="14"/>
      <c r="CO21" s="14"/>
      <c r="CP21" s="14" t="s">
        <v>15</v>
      </c>
      <c r="CQ21" s="14" t="s">
        <v>16</v>
      </c>
      <c r="CR21" s="14"/>
      <c r="CS21" s="14"/>
      <c r="CT21" s="14"/>
      <c r="CU21" s="15" t="s">
        <v>17</v>
      </c>
      <c r="CV21" s="20" t="s">
        <v>18</v>
      </c>
    </row>
    <row r="22" spans="1:104">
      <c r="B22" s="3" t="s">
        <v>21</v>
      </c>
      <c r="C22" s="3" t="s">
        <v>22</v>
      </c>
      <c r="D22" s="53"/>
      <c r="E22" s="53"/>
      <c r="F22" s="53"/>
      <c r="G22" s="53"/>
      <c r="L22" s="1"/>
      <c r="M22" s="9" t="str">
        <f>VLOOKUP(1,$X$22:$AC$25,2,FALSE)</f>
        <v>Brasilien</v>
      </c>
      <c r="N22" s="2">
        <f>VLOOKUP(1,$X$22:$AC$25,3,FALSE)</f>
        <v>9</v>
      </c>
      <c r="O22" s="2">
        <f>VLOOKUP(1,$X$22:$AC$25,4,FALSE)</f>
        <v>11</v>
      </c>
      <c r="P22" s="2">
        <f>VLOOKUP(1,$X$22:$AC$25,5,FALSE)</f>
        <v>2</v>
      </c>
      <c r="Q22" s="2">
        <f>VLOOKUP(1,$X$22:$AC$25,6,FALSE)</f>
        <v>9</v>
      </c>
      <c r="S22" s="57"/>
      <c r="T22" s="58">
        <f>IF(H23="",0,IF(K23=$B$98,IF(H23&gt;J23,3,IF(H23=J23,1,0)),0))</f>
        <v>3</v>
      </c>
      <c r="U22" s="58">
        <f>IF(H25="",0,IF(K25=$B$98,IF(H25&gt;J25,3,IF(H25=J25,1,0)),0))</f>
        <v>3</v>
      </c>
      <c r="V22" s="58">
        <f>IF(J27="",0,IF(K28=$B$98,IF(H27&lt;J27,3,IF(H27=J27,1,0)),0))</f>
        <v>3</v>
      </c>
      <c r="W22" s="59"/>
      <c r="X22" s="59">
        <f>RANK(AD22,$AD$22:$AD$25)</f>
        <v>1</v>
      </c>
      <c r="Y22" s="38" t="s">
        <v>132</v>
      </c>
      <c r="Z22" s="59">
        <f>SUM(S22:V22)</f>
        <v>9</v>
      </c>
      <c r="AA22" s="59">
        <f>SUM(S26:V26)</f>
        <v>11</v>
      </c>
      <c r="AB22" s="59">
        <f>SUM(S26:S29)</f>
        <v>2</v>
      </c>
      <c r="AC22" s="59">
        <f>AA22-AB22</f>
        <v>9</v>
      </c>
      <c r="AD22" s="23">
        <f>IF(P$28="",(((((((AE22*10+Z22)*100+AC22)*100+AA22)*10+AK22)*10+AJ22)*100+AP22)*100+AU22)*10+AV22,(((((((AE22*10+Z22)*10+AK22)*10+AJ22)*100+AP22)*100+AU22)*100+AC22)*100+AA22)*10+AV22)</f>
        <v>900000009114</v>
      </c>
      <c r="AE22" s="103"/>
      <c r="AF22" s="110"/>
      <c r="AG22" s="110">
        <f>IF($Z22=$Z23,$T22-$S23,0)</f>
        <v>0</v>
      </c>
      <c r="AH22" s="110">
        <f>IF($Z22=$Z24,$U22-$S24,0)</f>
        <v>0</v>
      </c>
      <c r="AI22" s="110">
        <f>IF($Z22=$Z25,$V22-$S25,0)</f>
        <v>0</v>
      </c>
      <c r="AJ22" s="110">
        <f>SUM(AF22:AI22)</f>
        <v>0</v>
      </c>
      <c r="AK22" s="103"/>
      <c r="AL22" s="110"/>
      <c r="AM22" s="110">
        <f>IF($Z22=$Z23,$T26-$S27,0)</f>
        <v>0</v>
      </c>
      <c r="AN22" s="110">
        <f>IF($Z22=$Z24,$U26-$S28,0)</f>
        <v>0</v>
      </c>
      <c r="AO22" s="110">
        <f>IF($Z22=$Z25,$V26-$S29,0)</f>
        <v>0</v>
      </c>
      <c r="AP22" s="110">
        <f>SUM(AL22:AO22)</f>
        <v>0</v>
      </c>
      <c r="AQ22" s="110"/>
      <c r="AR22" s="110">
        <f>IF($Z22=$Z23,$T26,0)</f>
        <v>0</v>
      </c>
      <c r="AS22" s="110">
        <f>IF($Z22=$Z24,$U26,0)</f>
        <v>0</v>
      </c>
      <c r="AT22" s="110">
        <f>IF($Z22=$Z25,$V26,0)</f>
        <v>0</v>
      </c>
      <c r="AU22" s="110">
        <f>SUM(AQ22:AT22)</f>
        <v>0</v>
      </c>
      <c r="AV22" s="103">
        <v>4</v>
      </c>
      <c r="AW22" s="2"/>
      <c r="AX22" s="2"/>
      <c r="AY22" s="2"/>
      <c r="AZ22" s="2"/>
      <c r="BB22" s="3" t="s">
        <v>21</v>
      </c>
      <c r="BC22" s="3" t="s">
        <v>22</v>
      </c>
      <c r="BD22" s="53"/>
      <c r="BE22" s="53"/>
      <c r="BF22" s="53"/>
      <c r="BG22" s="53"/>
      <c r="BL22" s="1"/>
      <c r="BM22" s="9" t="str">
        <f>VLOOKUP(1,$BX$22:$CC$25,2,FALSE)</f>
        <v>Japan</v>
      </c>
      <c r="BN22" s="2">
        <f>VLOOKUP(1,$BX$22:$CC$25,3,FALSE)</f>
        <v>7</v>
      </c>
      <c r="BO22" s="2">
        <f>VLOOKUP(1,$BX$22:$CC$25,4,FALSE)</f>
        <v>6</v>
      </c>
      <c r="BP22" s="2">
        <f>VLOOKUP(1,$BX$22:$CC$25,5,FALSE)</f>
        <v>1</v>
      </c>
      <c r="BQ22" s="2">
        <f>VLOOKUP(1,$BX$22:$CC$25,6,FALSE)</f>
        <v>5</v>
      </c>
      <c r="BS22" s="57"/>
      <c r="BT22" s="58">
        <f>IF(BH23="",0,IF(BK23=$B$98,IF(BH23&gt;BJ23,3,IF(BH23=BJ23,1,0)),0))</f>
        <v>1</v>
      </c>
      <c r="BU22" s="58">
        <f>IF(BH25="",0,IF(BK25=$B$98,IF(BH25&gt;BJ25,3,IF(BH25=BJ25,1,0)),0))</f>
        <v>3</v>
      </c>
      <c r="BV22" s="58">
        <f>IF(BJ27="",0,IF(BK28=$B$98,IF(BH27&lt;BJ27,3,IF(BH27=BJ27,1,0)),0))</f>
        <v>1</v>
      </c>
      <c r="BW22" s="1"/>
      <c r="BX22" s="1">
        <f>RANK(CD22,$CD$22:$CD$25)</f>
        <v>2</v>
      </c>
      <c r="BY22" s="38" t="s">
        <v>69</v>
      </c>
      <c r="BZ22" s="1">
        <f>SUM(BS22:BV22)</f>
        <v>5</v>
      </c>
      <c r="CA22" s="1">
        <f>SUM(BS26:BV26)</f>
        <v>5</v>
      </c>
      <c r="CB22" s="1">
        <f>SUM(BS26:BS29)</f>
        <v>3</v>
      </c>
      <c r="CC22" s="1">
        <f>CA22-CB22</f>
        <v>2</v>
      </c>
      <c r="CD22" s="23">
        <f>IF(BP$28="",(((((((CE22*10+BZ22)*100+CC22)*100+CA22)*10+CK22)*10+CJ22)*100+CP22)*100+CU22)*10+CV22,(((((((CE22*10+BZ22)*10+CK22)*10+CJ22)*100+CP22)*100+CU22)*100+CC22)*100+CA22)*10+CV22)</f>
        <v>500000002054</v>
      </c>
      <c r="CE22" s="107"/>
      <c r="CF22" s="111"/>
      <c r="CG22" s="111">
        <f>IF($BZ22=$BZ23,$BT22-$BS23,0)</f>
        <v>0</v>
      </c>
      <c r="CH22" s="111">
        <f>IF($BZ22=$BZ24,$BU22-$BS24,0)</f>
        <v>0</v>
      </c>
      <c r="CI22" s="111">
        <f>IF($BZ22=$BZ25,$BV22-$BS25,0)</f>
        <v>0</v>
      </c>
      <c r="CJ22" s="111">
        <f>SUM(CF22:CI22)</f>
        <v>0</v>
      </c>
      <c r="CK22" s="107"/>
      <c r="CL22" s="111"/>
      <c r="CM22" s="111">
        <f>IF($BZ22=$BZ23,$BT26-$BS27,0)</f>
        <v>0</v>
      </c>
      <c r="CN22" s="111">
        <f>IF($BZ22=$BZ24,$BU26-$BS28,0)</f>
        <v>0</v>
      </c>
      <c r="CO22" s="111">
        <f>IF($BZ22=$BZ25,$BV26-$BS29,0)</f>
        <v>0</v>
      </c>
      <c r="CP22" s="111">
        <f>SUM(CL22:CO22)</f>
        <v>0</v>
      </c>
      <c r="CQ22" s="111"/>
      <c r="CR22" s="111">
        <f>IF($BZ22=$BZ23,$BT26,0)</f>
        <v>0</v>
      </c>
      <c r="CS22" s="111">
        <f>IF($BZ22=$BZ24,$BU26,0)</f>
        <v>0</v>
      </c>
      <c r="CT22" s="111">
        <f>IF($BZ22=$BZ25,$BV26,0)</f>
        <v>0</v>
      </c>
      <c r="CU22" s="111">
        <f>SUM(CQ22:CT22)</f>
        <v>0</v>
      </c>
      <c r="CV22" s="107">
        <v>4</v>
      </c>
    </row>
    <row r="23" spans="1:104">
      <c r="A23" s="2">
        <v>7</v>
      </c>
      <c r="B23" s="6">
        <f>VLOOKUP(A23,Spiele!$A$1:$L$116,2,FALSE)</f>
        <v>46186.75</v>
      </c>
      <c r="C23" s="6" t="str">
        <f>VLOOKUP(A23,Spiele!$A$1:$L$116,9,FALSE)</f>
        <v>New York</v>
      </c>
      <c r="D23" s="54" t="str">
        <f>Y22</f>
        <v>Brasilien</v>
      </c>
      <c r="E23" s="38" t="s">
        <v>23</v>
      </c>
      <c r="F23" s="54" t="str">
        <f>Y23</f>
        <v>Marokko</v>
      </c>
      <c r="G23" s="51"/>
      <c r="H23" s="74">
        <v>2</v>
      </c>
      <c r="I23" s="11" t="s">
        <v>24</v>
      </c>
      <c r="J23" s="74">
        <v>1</v>
      </c>
      <c r="K23" s="7" t="s">
        <v>25</v>
      </c>
      <c r="L23" s="1"/>
      <c r="M23" s="9" t="str">
        <f>VLOOKUP(2,$X$22:$AC$25,2,FALSE)</f>
        <v>Marokko</v>
      </c>
      <c r="N23" s="2">
        <f>VLOOKUP(2,$X$22:$AC$25,3,FALSE)</f>
        <v>6</v>
      </c>
      <c r="O23" s="2">
        <f>VLOOKUP(2,$X$22:$AC$25,4,FALSE)</f>
        <v>6</v>
      </c>
      <c r="P23" s="2">
        <f>VLOOKUP(2,$X$22:$AC$25,5,FALSE)</f>
        <v>3</v>
      </c>
      <c r="Q23" s="2">
        <f>VLOOKUP(2,$X$22:$AC$25,6,FALSE)</f>
        <v>3</v>
      </c>
      <c r="S23" s="58">
        <f>IF(J23="",0,IF(K23=$B$98,IF(H23&lt;J23,3,IF(H23=J23,1,0)),0))</f>
        <v>0</v>
      </c>
      <c r="T23" s="57"/>
      <c r="U23" s="58">
        <f>IF(H28="",0,IF(K27=$B$98,IF(H28&gt;J28,3,IF(H28=J28,1,0)),0))</f>
        <v>3</v>
      </c>
      <c r="V23" s="58">
        <f>IF(J26="",0,IF(K26=$B$98,IF(J26&gt;H26,3,IF(J26=H26,1,0)),0))</f>
        <v>3</v>
      </c>
      <c r="W23" s="59"/>
      <c r="X23" s="59">
        <f>RANK(AD23,$AD$22:$AD$25)</f>
        <v>2</v>
      </c>
      <c r="Y23" s="38" t="s">
        <v>133</v>
      </c>
      <c r="Z23" s="59">
        <f>SUM(S23:V23)</f>
        <v>6</v>
      </c>
      <c r="AA23" s="59">
        <f>SUM(S27:V27)</f>
        <v>6</v>
      </c>
      <c r="AB23" s="59">
        <f>SUM(T26:T29)</f>
        <v>3</v>
      </c>
      <c r="AC23" s="59">
        <f>AA23-AB23</f>
        <v>3</v>
      </c>
      <c r="AD23" s="23">
        <f>IF(P$28="",(((((((AE23*10+Z23)*100+AC23)*100+AA23)*10+AK23)*10+AJ23)*100+AP23)*100+AU23)*10+AV23,(((((((AE23*10+Z23)*10+AK23)*10+AJ23)*100+AP23)*100+AU23)*100+AC23)*100+AA23)*10+AV23)</f>
        <v>600000003063</v>
      </c>
      <c r="AE23" s="103"/>
      <c r="AF23" s="110">
        <f>IF($Z23=$Z22,$S23-$T22,0)</f>
        <v>0</v>
      </c>
      <c r="AG23" s="110"/>
      <c r="AH23" s="110">
        <f>IF($Z23=$Z24,$U23-$T24,0)</f>
        <v>0</v>
      </c>
      <c r="AI23" s="110">
        <f>IF($Z23=$Z25,$V23-$T25,0)</f>
        <v>0</v>
      </c>
      <c r="AJ23" s="110">
        <f>SUM(AF23:AI23)</f>
        <v>0</v>
      </c>
      <c r="AK23" s="103"/>
      <c r="AL23" s="110">
        <f>IF($Z23=$Z22,$S27-$T26,0)</f>
        <v>0</v>
      </c>
      <c r="AM23" s="110"/>
      <c r="AN23" s="110">
        <f>IF($Z23=$Z24,$U27-$T28,0)</f>
        <v>0</v>
      </c>
      <c r="AO23" s="110">
        <f>IF($Z23=$Z25,$V27-$T29,0)</f>
        <v>0</v>
      </c>
      <c r="AP23" s="110">
        <f>SUM(AL23:AO23)</f>
        <v>0</v>
      </c>
      <c r="AQ23" s="110">
        <f>IF($Z23=$Z22,$S27,0)</f>
        <v>0</v>
      </c>
      <c r="AR23" s="110"/>
      <c r="AS23" s="110">
        <f>IF($Z23=$Z24,$U27,0)</f>
        <v>0</v>
      </c>
      <c r="AT23" s="110">
        <f>IF($Z23=$Z25,$V27,0)</f>
        <v>0</v>
      </c>
      <c r="AU23" s="110">
        <f>SUM(AQ23:AT23)</f>
        <v>0</v>
      </c>
      <c r="AV23" s="103">
        <v>3</v>
      </c>
      <c r="AW23" s="2"/>
      <c r="AX23" s="2"/>
      <c r="AY23" s="2"/>
      <c r="AZ23" s="2"/>
      <c r="BA23" s="2">
        <v>11</v>
      </c>
      <c r="BB23" s="6">
        <f>VLOOKUP(BA23,Spiele!$A$1:$L$116,2,FALSE)</f>
        <v>46187.625</v>
      </c>
      <c r="BC23" s="6" t="str">
        <f>VLOOKUP(BA23,Spiele!$A$1:$L$116,9,FALSE)</f>
        <v>Dallas</v>
      </c>
      <c r="BD23" s="54" t="str">
        <f>BY22</f>
        <v>Niederlande</v>
      </c>
      <c r="BE23" s="38" t="s">
        <v>23</v>
      </c>
      <c r="BF23" s="54" t="str">
        <f>BY23</f>
        <v>Japan</v>
      </c>
      <c r="BG23" s="51"/>
      <c r="BH23" s="74">
        <v>1</v>
      </c>
      <c r="BI23" s="11" t="s">
        <v>24</v>
      </c>
      <c r="BJ23" s="74">
        <v>1</v>
      </c>
      <c r="BK23" s="7" t="s">
        <v>25</v>
      </c>
      <c r="BL23" s="1"/>
      <c r="BM23" s="9" t="str">
        <f>VLOOKUP(2,$BX$22:$CC$25,2,FALSE)</f>
        <v>Niederlande</v>
      </c>
      <c r="BN23" s="2">
        <f>VLOOKUP(2,$BX$22:$CC$25,3,FALSE)</f>
        <v>5</v>
      </c>
      <c r="BO23" s="2">
        <f>VLOOKUP(2,$BX$22:$CC$25,4,FALSE)</f>
        <v>5</v>
      </c>
      <c r="BP23" s="2">
        <f>VLOOKUP(2,$BX$22:$CC$25,5,FALSE)</f>
        <v>3</v>
      </c>
      <c r="BQ23" s="2">
        <f>VLOOKUP(2,$BX$22:$CC$25,6,FALSE)</f>
        <v>2</v>
      </c>
      <c r="BS23" s="58">
        <f>IF(BJ23="",0,IF(BK23=$B$98,IF(BH23&lt;BJ23,3,IF(BH23=BJ23,1,0)),0))</f>
        <v>1</v>
      </c>
      <c r="BT23" s="57"/>
      <c r="BU23" s="58">
        <f>IF(BH28="",0,IF(BK27=$B$98,IF(BH28&gt;BJ28,3,IF(BH28=BJ28,1,0)),0))</f>
        <v>3</v>
      </c>
      <c r="BV23" s="58">
        <f>IF(BJ26="",0,IF(BK26=$B$98,IF(BJ26&gt;BH26,3,IF(BJ26=BH26,1,0)),0))</f>
        <v>3</v>
      </c>
      <c r="BW23" s="1"/>
      <c r="BX23" s="1">
        <f>RANK(CD23,$CD$22:$CD$25)</f>
        <v>1</v>
      </c>
      <c r="BY23" s="38" t="s">
        <v>134</v>
      </c>
      <c r="BZ23" s="1">
        <f>SUM(BS23:BV23)</f>
        <v>7</v>
      </c>
      <c r="CA23" s="1">
        <f>SUM(BS27:BV27)</f>
        <v>6</v>
      </c>
      <c r="CB23" s="1">
        <f>SUM(BT26:BT29)</f>
        <v>1</v>
      </c>
      <c r="CC23" s="1">
        <f>CA23-CB23</f>
        <v>5</v>
      </c>
      <c r="CD23" s="23">
        <f>IF(BP$28="",(((((((CE23*10+BZ23)*100+CC23)*100+CA23)*10+CK23)*10+CJ23)*100+CP23)*100+CU23)*10+CV23,(((((((CE23*10+BZ23)*10+CK23)*10+CJ23)*100+CP23)*100+CU23)*100+CC23)*100+CA23)*10+CV23)</f>
        <v>700000005063</v>
      </c>
      <c r="CE23" s="107"/>
      <c r="CF23" s="111">
        <f>IF($BZ23=$BZ22,$BS23-$BT22,0)</f>
        <v>0</v>
      </c>
      <c r="CG23" s="111"/>
      <c r="CH23" s="111">
        <f>IF($BZ23=$BZ24,$BU23-$BT24,0)</f>
        <v>0</v>
      </c>
      <c r="CI23" s="111">
        <f>IF($BZ23=$BZ25,$BV23-$BT25,0)</f>
        <v>0</v>
      </c>
      <c r="CJ23" s="111">
        <f>SUM(CF23:CI23)</f>
        <v>0</v>
      </c>
      <c r="CK23" s="107"/>
      <c r="CL23" s="111">
        <f>IF($BZ23=$BZ22,$BS27-$BT26,0)</f>
        <v>0</v>
      </c>
      <c r="CM23" s="111"/>
      <c r="CN23" s="111">
        <f>IF($BZ23=$BZ24,$BU27-$BT28,0)</f>
        <v>0</v>
      </c>
      <c r="CO23" s="111">
        <f>IF($BZ23=$BZ25,$BV27-$BT29,0)</f>
        <v>0</v>
      </c>
      <c r="CP23" s="111">
        <f>SUM(CL23:CO23)</f>
        <v>0</v>
      </c>
      <c r="CQ23" s="111">
        <f>IF($BZ23=$BZ22,$BS27,0)</f>
        <v>0</v>
      </c>
      <c r="CR23" s="111"/>
      <c r="CS23" s="111">
        <f>IF($BZ23=$BZ24,$BU27,0)</f>
        <v>0</v>
      </c>
      <c r="CT23" s="111">
        <f>IF($BZ23=$BZ25,$BV27,0)</f>
        <v>0</v>
      </c>
      <c r="CU23" s="111">
        <f>SUM(CQ23:CT23)</f>
        <v>0</v>
      </c>
      <c r="CV23" s="107">
        <v>3</v>
      </c>
    </row>
    <row r="24" spans="1:104">
      <c r="A24" s="2">
        <v>5</v>
      </c>
      <c r="B24" s="6">
        <f>VLOOKUP(A24,Spiele!$A$1:$L$116,2,FALSE)</f>
        <v>46186.875</v>
      </c>
      <c r="C24" s="6" t="str">
        <f>VLOOKUP(A24,Spiele!$A$1:$L$116,9,FALSE)</f>
        <v>Boston</v>
      </c>
      <c r="D24" s="54" t="str">
        <f>Y24</f>
        <v>Haiti</v>
      </c>
      <c r="E24" s="38" t="s">
        <v>23</v>
      </c>
      <c r="F24" s="54" t="str">
        <f>Y25</f>
        <v>Schottland</v>
      </c>
      <c r="G24" s="51"/>
      <c r="H24" s="74">
        <v>0</v>
      </c>
      <c r="I24" s="11" t="s">
        <v>24</v>
      </c>
      <c r="J24" s="74">
        <v>2</v>
      </c>
      <c r="K24" s="7" t="s">
        <v>25</v>
      </c>
      <c r="L24" s="1"/>
      <c r="M24" s="9" t="str">
        <f>VLOOKUP(3,$X$22:$AC$25,2,FALSE)</f>
        <v>Schottland</v>
      </c>
      <c r="N24" s="2">
        <f>VLOOKUP(3,$X$22:$AC$25,3,FALSE)</f>
        <v>3</v>
      </c>
      <c r="O24" s="2">
        <f>VLOOKUP(3,$X$22:$AC$25,4,FALSE)</f>
        <v>4</v>
      </c>
      <c r="P24" s="2">
        <f>VLOOKUP(3,$X$22:$AC$25,5,FALSE)</f>
        <v>6</v>
      </c>
      <c r="Q24" s="2">
        <f>VLOOKUP(3,$X$22:$AC$25,6,FALSE)</f>
        <v>-2</v>
      </c>
      <c r="S24" s="58">
        <f>IF(J25="",0,IF(K25=$B$98,IF(H25&lt;J25,3,IF(H25=J25,1,0)),0))</f>
        <v>0</v>
      </c>
      <c r="T24" s="58">
        <f>IF(J28="",0,IF(K27=$B$98,IF(H28&lt;J28,3,IF(H28=J28,1,0)),0))</f>
        <v>0</v>
      </c>
      <c r="U24" s="57"/>
      <c r="V24" s="58">
        <f>IF(H24="",0,IF(K24=$B$98,IF(H24&gt;J24,3,IF(H24=J24,1,0)),0))</f>
        <v>0</v>
      </c>
      <c r="W24" s="59"/>
      <c r="X24" s="59">
        <f>RANK(AD24,$AD$22:$AD$25)</f>
        <v>4</v>
      </c>
      <c r="Y24" s="38" t="s">
        <v>135</v>
      </c>
      <c r="Z24" s="59">
        <f>SUM(S24:V24)</f>
        <v>0</v>
      </c>
      <c r="AA24" s="59">
        <f>SUM(S28:V28)</f>
        <v>0</v>
      </c>
      <c r="AB24" s="59">
        <f>SUM(U26:U29)</f>
        <v>10</v>
      </c>
      <c r="AC24" s="59">
        <f>AA24-AB24</f>
        <v>-10</v>
      </c>
      <c r="AD24" s="23">
        <f>IF(P$28="",(((((((AE24*10+Z24)*100+AC24)*100+AA24)*10+AK24)*10+AJ24)*100+AP24)*100+AU24)*10+AV24,(((((((AE24*10+Z24)*10+AK24)*10+AJ24)*100+AP24)*100+AU24)*100+AC24)*100+AA24)*10+AV24)</f>
        <v>-9998</v>
      </c>
      <c r="AE24" s="103"/>
      <c r="AF24" s="110">
        <f>IF($Z24=$Z22,$S24-$U22,0)</f>
        <v>0</v>
      </c>
      <c r="AG24" s="110">
        <f>IF($Z24=$Z23,$T24-$U23,0)</f>
        <v>0</v>
      </c>
      <c r="AH24" s="110"/>
      <c r="AI24" s="110">
        <f>IF($Z24=$Z25,$V24-$U25,0)</f>
        <v>0</v>
      </c>
      <c r="AJ24" s="110">
        <f>SUM(AF24:AI24)</f>
        <v>0</v>
      </c>
      <c r="AK24" s="103"/>
      <c r="AL24" s="110">
        <f>IF($Z24=$Z22,$S28-$U26,0)</f>
        <v>0</v>
      </c>
      <c r="AM24" s="110">
        <f>IF($Z24=$Z23,$T28-$U27,0)</f>
        <v>0</v>
      </c>
      <c r="AN24" s="110"/>
      <c r="AO24" s="110">
        <f>IF($Z24=$Z25,$V28-$U29,0)</f>
        <v>0</v>
      </c>
      <c r="AP24" s="110">
        <f>SUM(AL24:AO24)</f>
        <v>0</v>
      </c>
      <c r="AQ24" s="110">
        <f>IF($Z24=$Z22,$S28,0)</f>
        <v>0</v>
      </c>
      <c r="AR24" s="110">
        <f>IF($Z24=$Z23,$T28,0)</f>
        <v>0</v>
      </c>
      <c r="AS24" s="110"/>
      <c r="AT24" s="110">
        <f>IF($Z24=$Z25,$V28,0)</f>
        <v>0</v>
      </c>
      <c r="AU24" s="110">
        <f>SUM(AQ24:AT24)</f>
        <v>0</v>
      </c>
      <c r="AV24" s="103">
        <v>2</v>
      </c>
      <c r="AW24" s="2"/>
      <c r="AX24" s="2"/>
      <c r="AY24" s="2"/>
      <c r="AZ24" s="2"/>
      <c r="BA24" s="2">
        <v>12</v>
      </c>
      <c r="BB24" s="6">
        <f>VLOOKUP(BA24,Spiele!$A$1:$L$116,2,FALSE)</f>
        <v>46187.875</v>
      </c>
      <c r="BC24" s="6" t="str">
        <f>VLOOKUP(BA24,Spiele!$A$1:$L$116,9,FALSE)</f>
        <v>Monterrey</v>
      </c>
      <c r="BD24" s="54" t="str">
        <f>BY24</f>
        <v>Schweden</v>
      </c>
      <c r="BE24" s="38" t="s">
        <v>23</v>
      </c>
      <c r="BF24" s="54" t="str">
        <f>BY25</f>
        <v>Tunesien</v>
      </c>
      <c r="BG24" s="51"/>
      <c r="BH24" s="74">
        <v>2</v>
      </c>
      <c r="BI24" s="11" t="s">
        <v>24</v>
      </c>
      <c r="BJ24" s="74">
        <v>1</v>
      </c>
      <c r="BK24" s="7" t="s">
        <v>25</v>
      </c>
      <c r="BL24" s="1"/>
      <c r="BM24" s="9" t="str">
        <f>VLOOKUP(3,$BX$22:$CC$25,2,FALSE)</f>
        <v>Schweden</v>
      </c>
      <c r="BN24" s="2">
        <f>VLOOKUP(3,$BX$22:$CC$25,3,FALSE)</f>
        <v>3</v>
      </c>
      <c r="BO24" s="2">
        <f>VLOOKUP(3,$BX$22:$CC$25,4,FALSE)</f>
        <v>3</v>
      </c>
      <c r="BP24" s="2">
        <f>VLOOKUP(3,$BX$22:$CC$25,5,FALSE)</f>
        <v>6</v>
      </c>
      <c r="BQ24" s="2">
        <f>VLOOKUP(3,$BX$22:$CC$25,6,FALSE)</f>
        <v>-3</v>
      </c>
      <c r="BS24" s="58">
        <f>IF(BJ25="",0,IF(BK25=$B$98,IF(BH25&lt;BJ25,3,IF(BH25=BJ25,1,0)),0))</f>
        <v>0</v>
      </c>
      <c r="BT24" s="58">
        <f>IF(BJ28="",0,IF(BK27=$B$98,IF(BH28&lt;BJ28,3,IF(BH28=BJ28,1,0)),0))</f>
        <v>0</v>
      </c>
      <c r="BU24" s="57"/>
      <c r="BV24" s="58">
        <f>IF(BH24="",0,IF(BK24=$B$98,IF(BH24&gt;BJ24,3,IF(BH24=BJ24,1,0)),0))</f>
        <v>3</v>
      </c>
      <c r="BW24" s="1"/>
      <c r="BX24" s="1">
        <f>RANK(CD24,$CD$22:$CD$25)</f>
        <v>3</v>
      </c>
      <c r="BY24" s="38" t="s">
        <v>136</v>
      </c>
      <c r="BZ24" s="1">
        <f>SUM(BS24:BV24)</f>
        <v>3</v>
      </c>
      <c r="CA24" s="1">
        <f>SUM(BS28:BV28)</f>
        <v>3</v>
      </c>
      <c r="CB24" s="1">
        <f>SUM(BU26:BU29)</f>
        <v>6</v>
      </c>
      <c r="CC24" s="1">
        <f>CA24-CB24</f>
        <v>-3</v>
      </c>
      <c r="CD24" s="23">
        <f>IF(BP$28="",(((((((CE24*10+BZ24)*100+CC24)*100+CA24)*10+CK24)*10+CJ24)*100+CP24)*100+CU24)*10+CV24,(((((((CE24*10+BZ24)*10+CK24)*10+CJ24)*100+CP24)*100+CU24)*100+CC24)*100+CA24)*10+CV24)</f>
        <v>299999997032</v>
      </c>
      <c r="CE24" s="107"/>
      <c r="CF24" s="111">
        <f>IF($BZ24=$BZ22,$BS24-$BU22,0)</f>
        <v>0</v>
      </c>
      <c r="CG24" s="111">
        <f>IF($BZ24=$BZ23,$BT24-$BU23,0)</f>
        <v>0</v>
      </c>
      <c r="CH24" s="111"/>
      <c r="CI24" s="111">
        <f>IF($BZ24=$BZ25,$BV24-$BU25,0)</f>
        <v>0</v>
      </c>
      <c r="CJ24" s="111">
        <f>SUM(CF24:CI24)</f>
        <v>0</v>
      </c>
      <c r="CK24" s="107"/>
      <c r="CL24" s="111">
        <f>IF($BZ24=$BZ22,$BS28-$BU26,0)</f>
        <v>0</v>
      </c>
      <c r="CM24" s="111">
        <f>IF($BZ24=$BZ23,$BT28-$BU27,0)</f>
        <v>0</v>
      </c>
      <c r="CN24" s="111"/>
      <c r="CO24" s="111">
        <f>IF($BZ24=$BZ25,$BV28-$BU29,0)</f>
        <v>0</v>
      </c>
      <c r="CP24" s="111">
        <f>SUM(CL24:CO24)</f>
        <v>0</v>
      </c>
      <c r="CQ24" s="111">
        <f>IF($BZ24=$BZ22,$BS28,0)</f>
        <v>0</v>
      </c>
      <c r="CR24" s="111">
        <f>IF($BZ24=$BZ23,$BT28,0)</f>
        <v>0</v>
      </c>
      <c r="CS24" s="111"/>
      <c r="CT24" s="111">
        <f>IF($BZ24=$BZ25,$BV28,0)</f>
        <v>0</v>
      </c>
      <c r="CU24" s="111">
        <f>SUM(CQ24:CT24)</f>
        <v>0</v>
      </c>
      <c r="CV24" s="107">
        <v>2</v>
      </c>
    </row>
    <row r="25" spans="1:104">
      <c r="A25" s="2">
        <v>29</v>
      </c>
      <c r="B25" s="6">
        <f>VLOOKUP(A25,Spiele!$A$1:$L$116,2,FALSE)</f>
        <v>46192.875</v>
      </c>
      <c r="C25" s="6" t="str">
        <f>VLOOKUP(A25,Spiele!$A$1:$L$116,9,FALSE)</f>
        <v>Philadelphia</v>
      </c>
      <c r="D25" s="54" t="str">
        <f>Y22</f>
        <v>Brasilien</v>
      </c>
      <c r="E25" s="38" t="s">
        <v>23</v>
      </c>
      <c r="F25" s="54" t="str">
        <f>Y24</f>
        <v>Haiti</v>
      </c>
      <c r="G25" s="51"/>
      <c r="H25" s="74">
        <v>5</v>
      </c>
      <c r="I25" s="11" t="s">
        <v>24</v>
      </c>
      <c r="J25" s="74">
        <v>0</v>
      </c>
      <c r="K25" s="7" t="s">
        <v>25</v>
      </c>
      <c r="L25" s="1"/>
      <c r="M25" s="9" t="str">
        <f>VLOOKUP(4,$X$22:$AC$25,2,FALSE)</f>
        <v>Haiti</v>
      </c>
      <c r="N25" s="2">
        <f>VLOOKUP(4,$X$22:$AC$25,3,FALSE)</f>
        <v>0</v>
      </c>
      <c r="O25" s="2">
        <f>VLOOKUP(4,$X$22:$AC$25,4,FALSE)</f>
        <v>0</v>
      </c>
      <c r="P25" s="2">
        <f>VLOOKUP(4,$X$22:$AC$25,5,FALSE)</f>
        <v>10</v>
      </c>
      <c r="Q25" s="2">
        <f>VLOOKUP(4,$X$22:$AC$25,6,FALSE)</f>
        <v>-10</v>
      </c>
      <c r="S25" s="58">
        <f>IF(H27="",0,IF(K28=$B$98,IF(H27&gt;J27,3,IF(H27=J27,1,0)),0))</f>
        <v>0</v>
      </c>
      <c r="T25" s="58">
        <f>IF(H26="",0,IF(K26=$B$98,IF(J26&lt;H26,3,IF(J26=H26,1,0)),0))</f>
        <v>0</v>
      </c>
      <c r="U25" s="58">
        <f>IF(J24="",0,IF(K24=$B$98,IF(H24&lt;J24,3,IF(H24=J24,1,0)),0))</f>
        <v>3</v>
      </c>
      <c r="V25" s="57"/>
      <c r="W25" s="59"/>
      <c r="X25" s="59">
        <f>RANK(AD25,$AD$22:$AD$25)</f>
        <v>3</v>
      </c>
      <c r="Y25" s="38" t="s">
        <v>112</v>
      </c>
      <c r="Z25" s="59">
        <f>SUM(S25:V25)</f>
        <v>3</v>
      </c>
      <c r="AA25" s="59">
        <f>SUM(S29:V29)</f>
        <v>4</v>
      </c>
      <c r="AB25" s="59">
        <f>SUM(V26:V29)</f>
        <v>6</v>
      </c>
      <c r="AC25" s="59">
        <f>AA25-AB25</f>
        <v>-2</v>
      </c>
      <c r="AD25" s="23">
        <f>IF(P$28="",(((((((AE25*10+Z25)*100+AC25)*100+AA25)*10+AK25)*10+AJ25)*100+AP25)*100+AU25)*10+AV25,(((((((AE25*10+Z25)*10+AK25)*10+AJ25)*100+AP25)*100+AU25)*100+AC25)*100+AA25)*10+AV25)</f>
        <v>299999998041</v>
      </c>
      <c r="AE25" s="103"/>
      <c r="AF25" s="110">
        <f>IF($Z25=$Z22,$S25-$V22,0)</f>
        <v>0</v>
      </c>
      <c r="AG25" s="110">
        <f>IF($Z25=$Z23,$T25-$V23,0)</f>
        <v>0</v>
      </c>
      <c r="AH25" s="110">
        <f>IF($Z25=$Z24,$U25-$V24,0)</f>
        <v>0</v>
      </c>
      <c r="AI25" s="110"/>
      <c r="AJ25" s="110">
        <f>SUM(AF25:AI25)</f>
        <v>0</v>
      </c>
      <c r="AK25" s="103"/>
      <c r="AL25" s="110">
        <f>IF($Z25=$Z22,$S29-$V26,0)</f>
        <v>0</v>
      </c>
      <c r="AM25" s="110">
        <f>IF($Z25=$Z23,$T29-$V27,0)</f>
        <v>0</v>
      </c>
      <c r="AN25" s="110">
        <f>IF($Z25=$Z24,$U29-$V28,0)</f>
        <v>0</v>
      </c>
      <c r="AO25" s="110"/>
      <c r="AP25" s="110">
        <f>SUM(AL25:AO25)</f>
        <v>0</v>
      </c>
      <c r="AQ25" s="110">
        <f>IF($Z25=$Z22,$S29,0)</f>
        <v>0</v>
      </c>
      <c r="AR25" s="110">
        <f>IF($Z25=$Z23,$T29,0)</f>
        <v>0</v>
      </c>
      <c r="AS25" s="110">
        <f>IF($Z25=$Z24,$U29,0)</f>
        <v>0</v>
      </c>
      <c r="AT25" s="110"/>
      <c r="AU25" s="110">
        <f>SUM(AQ25:AT25)</f>
        <v>0</v>
      </c>
      <c r="AV25" s="103">
        <v>1</v>
      </c>
      <c r="AW25" s="2"/>
      <c r="AX25" s="2"/>
      <c r="AY25" s="2"/>
      <c r="AZ25" s="2"/>
      <c r="BA25" s="2">
        <v>35</v>
      </c>
      <c r="BB25" s="6">
        <f>VLOOKUP(BA25,Spiele!$A$1:$L$116,2,FALSE)</f>
        <v>46193.5</v>
      </c>
      <c r="BC25" s="6" t="str">
        <f>VLOOKUP(BA25,Spiele!$A$1:$L$116,9,FALSE)</f>
        <v>Houston</v>
      </c>
      <c r="BD25" s="54" t="str">
        <f>BY22</f>
        <v>Niederlande</v>
      </c>
      <c r="BE25" s="38" t="s">
        <v>23</v>
      </c>
      <c r="BF25" s="54" t="str">
        <f>BY24</f>
        <v>Schweden</v>
      </c>
      <c r="BG25" s="51"/>
      <c r="BH25" s="74">
        <v>3</v>
      </c>
      <c r="BI25" s="11" t="s">
        <v>24</v>
      </c>
      <c r="BJ25" s="74">
        <v>1</v>
      </c>
      <c r="BK25" s="7" t="s">
        <v>25</v>
      </c>
      <c r="BL25" s="1"/>
      <c r="BM25" s="9" t="str">
        <f>VLOOKUP(4,$BX$22:$CC$25,2,FALSE)</f>
        <v>Tunesien</v>
      </c>
      <c r="BN25" s="2">
        <f>VLOOKUP(4,$BX$22:$CC$25,3,FALSE)</f>
        <v>1</v>
      </c>
      <c r="BO25" s="2">
        <f>VLOOKUP(4,$BX$22:$CC$25,4,FALSE)</f>
        <v>2</v>
      </c>
      <c r="BP25" s="2">
        <f>VLOOKUP(4,$BX$22:$CC$25,5,FALSE)</f>
        <v>6</v>
      </c>
      <c r="BQ25" s="2">
        <f>VLOOKUP(4,$BX$22:$CC$25,6,FALSE)</f>
        <v>-4</v>
      </c>
      <c r="BS25" s="58">
        <f>IF(BH27="",0,IF(BK28=$B$98,IF(BH27&gt;BJ27,3,IF(BH27=BJ27,1,0)),0))</f>
        <v>1</v>
      </c>
      <c r="BT25" s="58">
        <f>IF(BH26="",0,IF(BK26=$B$98,IF(BJ26&lt;BH26,3,IF(BJ26=BH26,1,0)),0))</f>
        <v>0</v>
      </c>
      <c r="BU25" s="58">
        <f>IF(BJ24="",0,IF(BK24=$B$98,IF(BH24&lt;BJ24,3,IF(BH24=BJ24,1,0)),0))</f>
        <v>0</v>
      </c>
      <c r="BV25" s="57"/>
      <c r="BW25" s="1"/>
      <c r="BX25" s="1">
        <f>RANK(CD25,$CD$22:$CD$25)</f>
        <v>4</v>
      </c>
      <c r="BY25" s="38" t="s">
        <v>137</v>
      </c>
      <c r="BZ25" s="1">
        <f>SUM(BS25:BV25)</f>
        <v>1</v>
      </c>
      <c r="CA25" s="1">
        <f>SUM(BS29:BV29)</f>
        <v>2</v>
      </c>
      <c r="CB25" s="1">
        <f>SUM(BV26:BV29)</f>
        <v>6</v>
      </c>
      <c r="CC25" s="1">
        <f>CA25-CB25</f>
        <v>-4</v>
      </c>
      <c r="CD25" s="23">
        <f>IF(BP$28="",(((((((CE25*10+BZ25)*100+CC25)*100+CA25)*10+CK25)*10+CJ25)*100+CP25)*100+CU25)*10+CV25,(((((((CE25*10+BZ25)*10+CK25)*10+CJ25)*100+CP25)*100+CU25)*100+CC25)*100+CA25)*10+CV25)</f>
        <v>99999996021</v>
      </c>
      <c r="CE25" s="107"/>
      <c r="CF25" s="111">
        <f>IF($BZ25=$BZ22,$BS25-$BV22,0)</f>
        <v>0</v>
      </c>
      <c r="CG25" s="111">
        <f>IF($BZ25=$BZ23,$BT25-$BV23,0)</f>
        <v>0</v>
      </c>
      <c r="CH25" s="111">
        <f>IF($BZ25=$BZ24,$BU25-$BV24,0)</f>
        <v>0</v>
      </c>
      <c r="CI25" s="111"/>
      <c r="CJ25" s="111">
        <f>SUM(CF25:CI25)</f>
        <v>0</v>
      </c>
      <c r="CK25" s="107"/>
      <c r="CL25" s="111">
        <f>IF($BZ25=$BZ22,$BS29-$BV26,0)</f>
        <v>0</v>
      </c>
      <c r="CM25" s="111">
        <f>IF($BZ25=$BZ23,$BT29-$BV27,0)</f>
        <v>0</v>
      </c>
      <c r="CN25" s="111">
        <f>IF($BZ25=$BZ24,$BU29-$BV28,0)</f>
        <v>0</v>
      </c>
      <c r="CO25" s="111"/>
      <c r="CP25" s="111">
        <f>SUM(CL25:CO25)</f>
        <v>0</v>
      </c>
      <c r="CQ25" s="111">
        <f>IF($BZ25=$BZ22,$BS29,0)</f>
        <v>0</v>
      </c>
      <c r="CR25" s="111">
        <f>IF($BZ25=$BZ23,$BT29,0)</f>
        <v>0</v>
      </c>
      <c r="CS25" s="111">
        <f>IF($BZ25=$BZ24,$BU29,0)</f>
        <v>0</v>
      </c>
      <c r="CT25" s="111"/>
      <c r="CU25" s="111">
        <f>SUM(CQ25:CT25)</f>
        <v>0</v>
      </c>
      <c r="CV25" s="107">
        <v>1</v>
      </c>
    </row>
    <row r="26" spans="1:104">
      <c r="A26" s="2">
        <v>30</v>
      </c>
      <c r="B26" s="6">
        <f>VLOOKUP(A26,Spiele!$A$1:$L$116,2,FALSE)</f>
        <v>46192.75</v>
      </c>
      <c r="C26" s="6" t="str">
        <f>VLOOKUP(A26,Spiele!$A$1:$L$116,9,FALSE)</f>
        <v>Boston</v>
      </c>
      <c r="D26" s="54" t="str">
        <f>Y25</f>
        <v>Schottland</v>
      </c>
      <c r="E26" s="38" t="s">
        <v>23</v>
      </c>
      <c r="F26" s="54" t="str">
        <f>Y23</f>
        <v>Marokko</v>
      </c>
      <c r="G26" s="51"/>
      <c r="H26" s="74">
        <v>1</v>
      </c>
      <c r="I26" s="11" t="s">
        <v>24</v>
      </c>
      <c r="J26" s="74">
        <v>2</v>
      </c>
      <c r="K26" s="7" t="s">
        <v>25</v>
      </c>
      <c r="L26" s="1"/>
      <c r="N26" s="1"/>
      <c r="O26" s="1"/>
      <c r="P26" s="1"/>
      <c r="S26" s="57"/>
      <c r="T26" s="58">
        <f>IF(K23=$B$98,H23,0)</f>
        <v>2</v>
      </c>
      <c r="U26" s="58">
        <f>IF(K25=$B$98,H25,0)</f>
        <v>5</v>
      </c>
      <c r="V26" s="58">
        <f>IF(K28=$B$98,J27,0)</f>
        <v>4</v>
      </c>
      <c r="W26" s="59"/>
      <c r="X26" s="59"/>
      <c r="Y26" s="59"/>
      <c r="Z26" s="59"/>
      <c r="AA26" s="59"/>
      <c r="AB26" s="59"/>
      <c r="AC26" s="59"/>
      <c r="AD26" s="62"/>
      <c r="AE26" s="104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V26" s="110"/>
      <c r="AW26" s="2"/>
      <c r="AX26" s="2"/>
      <c r="AY26" s="2"/>
      <c r="AZ26" s="2"/>
      <c r="BA26" s="2">
        <v>36</v>
      </c>
      <c r="BB26" s="6">
        <f>VLOOKUP(BA26,Spiele!$A$1:$L$116,2,FALSE)</f>
        <v>46193.958333333336</v>
      </c>
      <c r="BC26" s="6" t="str">
        <f>VLOOKUP(BA26,Spiele!$A$1:$L$116,9,FALSE)</f>
        <v>Monterrey</v>
      </c>
      <c r="BD26" s="54" t="str">
        <f>BY25</f>
        <v>Tunesien</v>
      </c>
      <c r="BE26" s="38" t="s">
        <v>23</v>
      </c>
      <c r="BF26" s="54" t="str">
        <f>BY23</f>
        <v>Japan</v>
      </c>
      <c r="BG26" s="51"/>
      <c r="BH26" s="74">
        <v>0</v>
      </c>
      <c r="BI26" s="11" t="s">
        <v>24</v>
      </c>
      <c r="BJ26" s="74">
        <v>3</v>
      </c>
      <c r="BK26" s="7" t="s">
        <v>25</v>
      </c>
      <c r="BL26" s="1"/>
      <c r="BN26" s="1"/>
      <c r="BO26" s="1"/>
      <c r="BP26" s="1"/>
      <c r="BS26" s="57"/>
      <c r="BT26" s="58">
        <f>IF(BK23=$B$98,BH23,0)</f>
        <v>1</v>
      </c>
      <c r="BU26" s="58">
        <f>IF(BK25=$B$98,BH25,0)</f>
        <v>3</v>
      </c>
      <c r="BV26" s="58">
        <f>IF(BK28=$B$98,BJ27,0)</f>
        <v>1</v>
      </c>
      <c r="BW26" s="1"/>
      <c r="BX26" s="1"/>
      <c r="BY26" s="59"/>
      <c r="BZ26" s="1"/>
      <c r="CA26" s="1"/>
      <c r="CB26" s="1"/>
      <c r="CC26" s="1"/>
      <c r="CD26" s="5"/>
      <c r="CE26" s="7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V26" s="111"/>
    </row>
    <row r="27" spans="1:104">
      <c r="A27" s="2">
        <v>49</v>
      </c>
      <c r="B27" s="6">
        <f>VLOOKUP(A27,Spiele!$A$1:$L$116,2,FALSE)</f>
        <v>46197.75</v>
      </c>
      <c r="C27" s="6" t="str">
        <f>VLOOKUP(A27,Spiele!$A$1:$L$116,9,FALSE)</f>
        <v>Miami</v>
      </c>
      <c r="D27" s="54" t="str">
        <f>Y25</f>
        <v>Schottland</v>
      </c>
      <c r="E27" s="38" t="s">
        <v>23</v>
      </c>
      <c r="F27" s="54" t="str">
        <f>Y22</f>
        <v>Brasilien</v>
      </c>
      <c r="G27" s="53"/>
      <c r="H27" s="74">
        <v>1</v>
      </c>
      <c r="I27" s="11" t="s">
        <v>24</v>
      </c>
      <c r="J27" s="74">
        <v>4</v>
      </c>
      <c r="K27" s="7" t="s">
        <v>25</v>
      </c>
      <c r="M27" s="37" t="str">
        <f>IF(N22&gt;0,M22,"")</f>
        <v>Brasilien</v>
      </c>
      <c r="N27" s="2" t="s">
        <v>37</v>
      </c>
      <c r="P27" s="28"/>
      <c r="S27" s="58">
        <f>IF(K23=$B$98,J23,0)</f>
        <v>1</v>
      </c>
      <c r="T27" s="57"/>
      <c r="U27" s="58">
        <f>IF(K27=$B$98,H28,0)</f>
        <v>3</v>
      </c>
      <c r="V27" s="58">
        <f>IF(K26=$B$98,J26,0)</f>
        <v>2</v>
      </c>
      <c r="AD27" s="53" t="s">
        <v>91</v>
      </c>
      <c r="AE27" s="75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V27" s="112"/>
      <c r="AW27" s="2"/>
      <c r="AX27" s="2"/>
      <c r="AY27" s="2"/>
      <c r="AZ27" s="2"/>
      <c r="BA27" s="2">
        <v>55</v>
      </c>
      <c r="BB27" s="6">
        <f>VLOOKUP(BA27,Spiele!$A$1:$L$116,2,FALSE)</f>
        <v>46198.666666666664</v>
      </c>
      <c r="BC27" s="6" t="str">
        <f>VLOOKUP(BA27,Spiele!$A$1:$L$116,9,FALSE)</f>
        <v>Philadelphia</v>
      </c>
      <c r="BD27" s="54" t="str">
        <f>BY25</f>
        <v>Tunesien</v>
      </c>
      <c r="BE27" s="38" t="s">
        <v>23</v>
      </c>
      <c r="BF27" s="54" t="str">
        <f>BY22</f>
        <v>Niederlande</v>
      </c>
      <c r="BG27" s="53"/>
      <c r="BH27" s="74">
        <v>1</v>
      </c>
      <c r="BI27" s="11" t="s">
        <v>24</v>
      </c>
      <c r="BJ27" s="74">
        <v>1</v>
      </c>
      <c r="BK27" s="7" t="s">
        <v>25</v>
      </c>
      <c r="BM27" s="116" t="str">
        <f>IF(BN22&gt;0,BM22,"")</f>
        <v>Japan</v>
      </c>
      <c r="BN27" s="2" t="s">
        <v>33</v>
      </c>
      <c r="BP27" s="28"/>
      <c r="BS27" s="58">
        <f>IF(BK23=$B$98,BJ23,0)</f>
        <v>1</v>
      </c>
      <c r="BT27" s="57"/>
      <c r="BU27" s="58">
        <f>IF(BK27=$B$98,BH28,0)</f>
        <v>2</v>
      </c>
      <c r="BV27" s="58">
        <f>IF(BK26=$B$98,BJ26,0)</f>
        <v>3</v>
      </c>
      <c r="CD27" s="2" t="s">
        <v>91</v>
      </c>
      <c r="CE27" s="8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V27" s="113"/>
    </row>
    <row r="28" spans="1:104">
      <c r="A28" s="2">
        <v>50</v>
      </c>
      <c r="B28" s="6">
        <f>VLOOKUP(A28,Spiele!$A$1:$L$116,2,FALSE)</f>
        <v>46197.75</v>
      </c>
      <c r="C28" s="6" t="str">
        <f>VLOOKUP(A28,Spiele!$A$1:$L$116,9,FALSE)</f>
        <v>Atlanta</v>
      </c>
      <c r="D28" s="54" t="str">
        <f>Y23</f>
        <v>Marokko</v>
      </c>
      <c r="E28" s="38" t="s">
        <v>23</v>
      </c>
      <c r="F28" s="54" t="str">
        <f>Y24</f>
        <v>Haiti</v>
      </c>
      <c r="G28" s="53"/>
      <c r="H28" s="74">
        <v>3</v>
      </c>
      <c r="I28" s="11" t="s">
        <v>24</v>
      </c>
      <c r="J28" s="74">
        <v>0</v>
      </c>
      <c r="K28" s="7" t="s">
        <v>25</v>
      </c>
      <c r="M28" s="37" t="str">
        <f>IF(N23&gt;0,M23,"")</f>
        <v>Marokko</v>
      </c>
      <c r="N28" s="2" t="s">
        <v>38</v>
      </c>
      <c r="O28" s="29"/>
      <c r="P28" s="105" t="s">
        <v>11</v>
      </c>
      <c r="S28" s="58">
        <f>IF(K25=$B$98,J25,0)</f>
        <v>0</v>
      </c>
      <c r="T28" s="58">
        <f>IF(K27=$B$98,J28,0)</f>
        <v>0</v>
      </c>
      <c r="U28" s="57"/>
      <c r="V28" s="58">
        <f>IF(K24=$B$98,H24,0)</f>
        <v>0</v>
      </c>
      <c r="AD28" s="53" t="s">
        <v>92</v>
      </c>
      <c r="AE28" s="75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V28" s="112"/>
      <c r="AW28" s="2"/>
      <c r="AX28" s="2"/>
      <c r="AY28" s="2"/>
      <c r="AZ28" s="2"/>
      <c r="BA28" s="2">
        <v>56</v>
      </c>
      <c r="BB28" s="6">
        <f>VLOOKUP(BA28,Spiele!$A$1:$L$116,2,FALSE)</f>
        <v>46198.666666666664</v>
      </c>
      <c r="BC28" s="6" t="str">
        <f>VLOOKUP(BA28,Spiele!$A$1:$L$116,9,FALSE)</f>
        <v>New York</v>
      </c>
      <c r="BD28" s="54" t="str">
        <f>BY23</f>
        <v>Japan</v>
      </c>
      <c r="BE28" s="38" t="s">
        <v>23</v>
      </c>
      <c r="BF28" s="54" t="str">
        <f>BY24</f>
        <v>Schweden</v>
      </c>
      <c r="BG28" s="53"/>
      <c r="BH28" s="74">
        <v>2</v>
      </c>
      <c r="BI28" s="11" t="s">
        <v>24</v>
      </c>
      <c r="BJ28" s="74">
        <v>0</v>
      </c>
      <c r="BK28" s="7" t="s">
        <v>25</v>
      </c>
      <c r="BM28" s="116" t="str">
        <f>IF(BN23&gt;0,BM23,"")</f>
        <v>Niederlande</v>
      </c>
      <c r="BN28" s="2" t="s">
        <v>35</v>
      </c>
      <c r="BO28" s="29"/>
      <c r="BP28" s="105" t="s">
        <v>11</v>
      </c>
      <c r="BS28" s="58">
        <f>IF(BK25=$B$98,BJ25,0)</f>
        <v>1</v>
      </c>
      <c r="BT28" s="58">
        <f>IF(BK27=$B$98,BJ28,0)</f>
        <v>0</v>
      </c>
      <c r="BU28" s="57"/>
      <c r="BV28" s="58">
        <f>IF(BK24=$B$98,BH24,0)</f>
        <v>2</v>
      </c>
      <c r="CD28" s="2" t="s">
        <v>92</v>
      </c>
      <c r="CE28" s="8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V28" s="113"/>
    </row>
    <row r="29" spans="1:104">
      <c r="D29" s="53"/>
      <c r="E29" s="53"/>
      <c r="G29" s="53"/>
      <c r="M29" s="37" t="str">
        <f>IF(N24&gt;0,M24,"")</f>
        <v>Schottland</v>
      </c>
      <c r="N29" s="2" t="s">
        <v>96</v>
      </c>
      <c r="S29" s="58">
        <f>IF(K28=$B$98,H27,0)</f>
        <v>1</v>
      </c>
      <c r="T29" s="58">
        <f>IF(K26=$B$98,H26,0)</f>
        <v>1</v>
      </c>
      <c r="U29" s="58">
        <f>IF(K24=$B$98,J24,0)</f>
        <v>2</v>
      </c>
      <c r="V29" s="57"/>
      <c r="AD29" s="53" t="s">
        <v>94</v>
      </c>
      <c r="AE29" s="75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V29" s="112"/>
      <c r="AW29" s="2"/>
      <c r="AX29" s="2"/>
      <c r="AY29" s="2"/>
      <c r="AZ29" s="2"/>
      <c r="BE29" s="53"/>
      <c r="BF29" s="53"/>
      <c r="BG29" s="53"/>
      <c r="BM29" s="116" t="str">
        <f>IF(BN24&gt;0,BM24,"")</f>
        <v>Schweden</v>
      </c>
      <c r="BN29" s="2" t="s">
        <v>103</v>
      </c>
      <c r="BS29" s="58">
        <f>IF(BK28=$B$98,BH27,0)</f>
        <v>1</v>
      </c>
      <c r="BT29" s="58">
        <f>IF(BK26=$B$98,BH26,0)</f>
        <v>0</v>
      </c>
      <c r="BU29" s="58">
        <f>IF(BK24=$B$98,BJ24,0)</f>
        <v>1</v>
      </c>
      <c r="BV29" s="57"/>
      <c r="CD29" s="2" t="s">
        <v>94</v>
      </c>
      <c r="CE29" s="8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V29" s="113"/>
    </row>
    <row r="30" spans="1:104" ht="6" customHeight="1">
      <c r="D30" s="53"/>
      <c r="E30" s="55"/>
      <c r="F30" s="56"/>
      <c r="G30" s="56"/>
      <c r="H30" s="53"/>
      <c r="I30" s="53"/>
      <c r="J30" s="53"/>
      <c r="AE30" s="75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V30" s="112"/>
      <c r="AW30" s="2"/>
      <c r="AX30" s="2"/>
      <c r="AY30" s="2"/>
      <c r="AZ30" s="2"/>
      <c r="BD30" s="53"/>
      <c r="BE30" s="55"/>
      <c r="BF30" s="56"/>
      <c r="BG30" s="56"/>
      <c r="BH30" s="53"/>
      <c r="BI30" s="53"/>
      <c r="BJ30" s="53"/>
      <c r="BS30" s="53"/>
      <c r="BT30" s="53"/>
      <c r="BU30" s="53"/>
      <c r="BV30" s="53"/>
      <c r="CE30" s="8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V30" s="113"/>
    </row>
    <row r="31" spans="1:104">
      <c r="A31" s="10"/>
      <c r="B31" s="117" t="s">
        <v>0</v>
      </c>
      <c r="C31" s="118" t="s">
        <v>138</v>
      </c>
      <c r="D31" s="16" t="s">
        <v>2</v>
      </c>
      <c r="E31" s="13"/>
      <c r="F31" s="16"/>
      <c r="G31" s="16"/>
      <c r="H31" s="16"/>
      <c r="I31" s="18"/>
      <c r="J31" s="19"/>
      <c r="K31" s="94"/>
      <c r="L31" s="16"/>
      <c r="M31" s="34" t="s">
        <v>3</v>
      </c>
      <c r="N31" s="16" t="s">
        <v>4</v>
      </c>
      <c r="O31" s="16" t="s">
        <v>5</v>
      </c>
      <c r="P31" s="16" t="s">
        <v>6</v>
      </c>
      <c r="Q31" s="16" t="s">
        <v>7</v>
      </c>
      <c r="R31" s="16"/>
      <c r="W31" s="51"/>
      <c r="X31" s="51" t="s">
        <v>8</v>
      </c>
      <c r="Y31" s="54" t="s">
        <v>9</v>
      </c>
      <c r="Z31" s="51" t="s">
        <v>4</v>
      </c>
      <c r="AA31" s="51" t="s">
        <v>5</v>
      </c>
      <c r="AB31" s="51" t="s">
        <v>6</v>
      </c>
      <c r="AC31" s="51" t="s">
        <v>7</v>
      </c>
      <c r="AD31" s="51"/>
      <c r="AE31" s="18" t="s">
        <v>10</v>
      </c>
      <c r="AF31" s="38" t="s">
        <v>11</v>
      </c>
      <c r="AG31" s="38"/>
      <c r="AH31" s="38"/>
      <c r="AI31" s="38"/>
      <c r="AJ31" s="38" t="s">
        <v>12</v>
      </c>
      <c r="AK31" s="54" t="s">
        <v>13</v>
      </c>
      <c r="AL31" s="38" t="s">
        <v>14</v>
      </c>
      <c r="AM31" s="38"/>
      <c r="AN31" s="38"/>
      <c r="AO31" s="38"/>
      <c r="AP31" s="38" t="s">
        <v>15</v>
      </c>
      <c r="AQ31" s="38" t="s">
        <v>16</v>
      </c>
      <c r="AR31" s="38"/>
      <c r="AS31" s="38"/>
      <c r="AT31" s="38"/>
      <c r="AU31" s="55" t="s">
        <v>17</v>
      </c>
      <c r="AV31" s="54" t="s">
        <v>18</v>
      </c>
      <c r="AW31" s="10"/>
      <c r="AX31" s="10"/>
      <c r="AY31" s="10"/>
      <c r="AZ31" s="10"/>
      <c r="BA31" s="10"/>
      <c r="BB31" s="119" t="s">
        <v>0</v>
      </c>
      <c r="BC31" s="120" t="s">
        <v>139</v>
      </c>
      <c r="BD31" s="16" t="s">
        <v>2</v>
      </c>
      <c r="BE31" s="13"/>
      <c r="BF31" s="16"/>
      <c r="BG31" s="16"/>
      <c r="BH31" s="16"/>
      <c r="BI31" s="18"/>
      <c r="BJ31" s="19"/>
      <c r="BK31" s="94"/>
      <c r="BL31" s="16"/>
      <c r="BM31" s="34" t="s">
        <v>3</v>
      </c>
      <c r="BN31" s="16" t="s">
        <v>4</v>
      </c>
      <c r="BO31" s="16" t="s">
        <v>5</v>
      </c>
      <c r="BP31" s="16" t="s">
        <v>6</v>
      </c>
      <c r="BQ31" s="16" t="s">
        <v>7</v>
      </c>
      <c r="BR31" s="16"/>
      <c r="BW31" s="16"/>
      <c r="BX31" s="16" t="s">
        <v>8</v>
      </c>
      <c r="BY31" s="54" t="s">
        <v>9</v>
      </c>
      <c r="BZ31" s="16" t="s">
        <v>4</v>
      </c>
      <c r="CA31" s="16" t="s">
        <v>5</v>
      </c>
      <c r="CB31" s="16" t="s">
        <v>6</v>
      </c>
      <c r="CC31" s="16" t="s">
        <v>7</v>
      </c>
      <c r="CD31" s="16"/>
      <c r="CE31" s="94" t="s">
        <v>10</v>
      </c>
      <c r="CF31" s="14" t="s">
        <v>11</v>
      </c>
      <c r="CG31" s="14"/>
      <c r="CH31" s="14"/>
      <c r="CI31" s="14"/>
      <c r="CJ31" s="14" t="s">
        <v>12</v>
      </c>
      <c r="CK31" s="20" t="s">
        <v>13</v>
      </c>
      <c r="CL31" s="14" t="s">
        <v>14</v>
      </c>
      <c r="CM31" s="14"/>
      <c r="CN31" s="14"/>
      <c r="CO31" s="14"/>
      <c r="CP31" s="14" t="s">
        <v>15</v>
      </c>
      <c r="CQ31" s="14" t="s">
        <v>16</v>
      </c>
      <c r="CR31" s="14"/>
      <c r="CS31" s="14"/>
      <c r="CT31" s="14"/>
      <c r="CU31" s="15" t="s">
        <v>17</v>
      </c>
      <c r="CV31" s="20" t="s">
        <v>18</v>
      </c>
      <c r="CW31" s="10"/>
      <c r="CX31" s="10"/>
      <c r="CZ31" s="10"/>
    </row>
    <row r="32" spans="1:104">
      <c r="B32" s="3" t="s">
        <v>21</v>
      </c>
      <c r="C32" s="3" t="s">
        <v>22</v>
      </c>
      <c r="L32" s="1"/>
      <c r="M32" s="9" t="str">
        <f>VLOOKUP(1,$X$32:$AC$35,2,FALSE)</f>
        <v>Belgien</v>
      </c>
      <c r="N32" s="2">
        <f>VLOOKUP(1,$X$32:$AC$35,3,FALSE)</f>
        <v>7</v>
      </c>
      <c r="O32" s="2">
        <f>VLOOKUP(1,$X$32:$AC$35,4,FALSE)</f>
        <v>8</v>
      </c>
      <c r="P32" s="2">
        <f>VLOOKUP(1,$X$32:$AC$35,5,FALSE)</f>
        <v>2</v>
      </c>
      <c r="Q32" s="2">
        <f>VLOOKUP(1,$X$32:$AC$35,6,FALSE)</f>
        <v>6</v>
      </c>
      <c r="S32" s="57"/>
      <c r="T32" s="58">
        <f>IF(H33="",0,IF(K33=$B$98,IF(H33&gt;J33,3,IF(H33=J33,1,0)),0))</f>
        <v>1</v>
      </c>
      <c r="U32" s="58">
        <f>IF(H35="",0,IF(K35=$B$98,IF(H35&gt;J35,3,IF(H35=J35,1,0)),0))</f>
        <v>3</v>
      </c>
      <c r="V32" s="58">
        <f>IF(J37="",0,IF(K38=$B$98,IF(H37&lt;J37,3,IF(H37=J37,1,0)),0))</f>
        <v>3</v>
      </c>
      <c r="W32" s="59"/>
      <c r="X32" s="59">
        <f>RANK(AD32,$AD$32:$AD$35)</f>
        <v>1</v>
      </c>
      <c r="Y32" s="38" t="s">
        <v>114</v>
      </c>
      <c r="Z32" s="59">
        <f>SUM(S32:V32)</f>
        <v>7</v>
      </c>
      <c r="AA32" s="59">
        <f>SUM(S36:V36)</f>
        <v>8</v>
      </c>
      <c r="AB32" s="59">
        <f>SUM(S36:S39)</f>
        <v>2</v>
      </c>
      <c r="AC32" s="59">
        <f>AA32-AB32</f>
        <v>6</v>
      </c>
      <c r="AD32" s="23">
        <f>IF(P$8="",(((((((AE32*10+Z32)*100+AC32)*100+AA32)*10+AK32)*10+AJ32)*100+AP32)*100+AU32)*10+AV32,(((((((AE32*10+Z32)*10+AK32)*10+AJ32)*100+AP32)*100+AU32)*100+AC32)*100+AA32)*10+AV32)</f>
        <v>700000006084</v>
      </c>
      <c r="AE32" s="103"/>
      <c r="AF32" s="110"/>
      <c r="AG32" s="110">
        <f>IF($Z32=$Z33,$T32-$S33,0)</f>
        <v>0</v>
      </c>
      <c r="AH32" s="110">
        <f>IF($Z32=$Z34,$U32-$S34,0)</f>
        <v>0</v>
      </c>
      <c r="AI32" s="110">
        <f>IF($Z32=$Z35,$V32-$S35,0)</f>
        <v>0</v>
      </c>
      <c r="AJ32" s="110">
        <f>SUM(AF32:AI32)</f>
        <v>0</v>
      </c>
      <c r="AK32" s="103"/>
      <c r="AL32" s="110"/>
      <c r="AM32" s="110">
        <f>IF($Z32=$Z33,$T36-$S37,0)</f>
        <v>0</v>
      </c>
      <c r="AN32" s="110">
        <f>IF($Z32=$Z34,$U36-$S38,0)</f>
        <v>0</v>
      </c>
      <c r="AO32" s="110">
        <f>IF($Z32=$Z35,$V36-$S39,0)</f>
        <v>0</v>
      </c>
      <c r="AP32" s="110">
        <f>SUM(AL32:AO32)</f>
        <v>0</v>
      </c>
      <c r="AQ32" s="110"/>
      <c r="AR32" s="110">
        <f>IF($Z32=$Z33,$T36,0)</f>
        <v>0</v>
      </c>
      <c r="AS32" s="110">
        <f>IF($Z32=$Z34,$U36,0)</f>
        <v>0</v>
      </c>
      <c r="AT32" s="110">
        <f>IF($Z32=$Z35,$V36,0)</f>
        <v>0</v>
      </c>
      <c r="AU32" s="110">
        <f>SUM(AQ32:AT32)</f>
        <v>0</v>
      </c>
      <c r="AV32" s="103">
        <v>4</v>
      </c>
      <c r="AW32" s="2"/>
      <c r="AX32" s="2"/>
      <c r="AY32" s="2"/>
      <c r="AZ32" s="2"/>
      <c r="BB32" s="3" t="s">
        <v>21</v>
      </c>
      <c r="BC32" s="3" t="s">
        <v>22</v>
      </c>
      <c r="BL32" s="1"/>
      <c r="BM32" s="9" t="str">
        <f>VLOOKUP(1,$BX$32:$CC$35,2,FALSE)</f>
        <v>Argentinien</v>
      </c>
      <c r="BN32" s="2">
        <f>VLOOKUP(1,$BX$32:$CC$35,3,FALSE)</f>
        <v>9</v>
      </c>
      <c r="BO32" s="2">
        <f>VLOOKUP(1,$BX$32:$CC$35,4,FALSE)</f>
        <v>9</v>
      </c>
      <c r="BP32" s="2">
        <f>VLOOKUP(1,$BX$32:$CC$35,5,FALSE)</f>
        <v>1</v>
      </c>
      <c r="BQ32" s="2">
        <f>VLOOKUP(1,$BX$32:$CC$35,6,FALSE)</f>
        <v>8</v>
      </c>
      <c r="BS32" s="57"/>
      <c r="BT32" s="58">
        <f>IF(BH33="",0,IF(BK33=$B$98,IF(BH33&gt;BJ33,3,IF(BH33=BJ33,1,0)),0))</f>
        <v>3</v>
      </c>
      <c r="BU32" s="58">
        <f>IF(BH35="",0,IF(BK35=$B$98,IF(BH35&gt;BJ35,3,IF(BH35=BJ35,1,0)),0))</f>
        <v>3</v>
      </c>
      <c r="BV32" s="58">
        <f>IF(BJ37="",0,IF(BK38=$B$98,IF(BH37&lt;BJ37,3,IF(BH37=BJ37,1,0)),0))</f>
        <v>3</v>
      </c>
      <c r="BW32" s="1"/>
      <c r="BX32" s="1">
        <f>RANK(CD32,$CD$32:$CD$35)</f>
        <v>1</v>
      </c>
      <c r="BY32" s="38" t="s">
        <v>140</v>
      </c>
      <c r="BZ32" s="1">
        <f>SUM(BS32:BV32)</f>
        <v>9</v>
      </c>
      <c r="CA32" s="1">
        <f>SUM(BS36:BV36)</f>
        <v>9</v>
      </c>
      <c r="CB32" s="1">
        <f>SUM(BS36:BS39)</f>
        <v>1</v>
      </c>
      <c r="CC32" s="1">
        <f>CA32-CB32</f>
        <v>8</v>
      </c>
      <c r="CD32" s="23">
        <f>IF(BP$8="",(((((((CE32*10+BZ32)*100+CC32)*100+CA32)*10+CK32)*10+CJ32)*100+CP32)*100+CU32)*10+CV32,(((((((CE32*10+BZ32)*10+CK32)*10+CJ32)*100+CP32)*100+CU32)*100+CC32)*100+CA32)*10+CV32)</f>
        <v>900000008094</v>
      </c>
      <c r="CE32" s="107"/>
      <c r="CF32" s="111"/>
      <c r="CG32" s="111">
        <f>IF($BZ32=$BZ33,$BT32-$BS33,0)</f>
        <v>0</v>
      </c>
      <c r="CH32" s="111">
        <f>IF($BZ32=$BZ34,$BU32-$BS34,0)</f>
        <v>0</v>
      </c>
      <c r="CI32" s="111">
        <f>IF($BZ32=$BZ35,$BV32-$BS35,0)</f>
        <v>0</v>
      </c>
      <c r="CJ32" s="111">
        <f>SUM(CF32:CI32)</f>
        <v>0</v>
      </c>
      <c r="CK32" s="107"/>
      <c r="CL32" s="111"/>
      <c r="CM32" s="111">
        <f>IF($BZ32=$BZ33,$BT36-$BS37,0)</f>
        <v>0</v>
      </c>
      <c r="CN32" s="111">
        <f>IF($BZ32=$BZ34,$BU36-$BS38,0)</f>
        <v>0</v>
      </c>
      <c r="CO32" s="111">
        <f>IF($BZ32=$BZ35,$BV36-$BS39,0)</f>
        <v>0</v>
      </c>
      <c r="CP32" s="111">
        <f>SUM(CL32:CO32)</f>
        <v>0</v>
      </c>
      <c r="CQ32" s="111"/>
      <c r="CR32" s="111">
        <f>IF($BZ32=$BZ33,$BT36,0)</f>
        <v>0</v>
      </c>
      <c r="CS32" s="111">
        <f>IF($BZ32=$BZ34,$BU36,0)</f>
        <v>0</v>
      </c>
      <c r="CT32" s="111">
        <f>IF($BZ32=$BZ35,$BV36,0)</f>
        <v>0</v>
      </c>
      <c r="CU32" s="111">
        <f>SUM(CQ32:CT32)</f>
        <v>0</v>
      </c>
      <c r="CV32" s="107">
        <v>4</v>
      </c>
    </row>
    <row r="33" spans="1:104">
      <c r="A33" s="2">
        <v>16</v>
      </c>
      <c r="B33" s="6">
        <f>VLOOKUP(A33,Spiele!$A$1:$L$116,2,FALSE)</f>
        <v>46188.5</v>
      </c>
      <c r="C33" s="6" t="str">
        <f>VLOOKUP(A33,Spiele!$A$1:$L$116,9,FALSE)</f>
        <v>Seattle</v>
      </c>
      <c r="D33" s="54" t="str">
        <f>Y32</f>
        <v>Belgien</v>
      </c>
      <c r="E33" s="38" t="s">
        <v>23</v>
      </c>
      <c r="F33" s="54" t="str">
        <f>Y33</f>
        <v>Ägypten</v>
      </c>
      <c r="G33" s="51"/>
      <c r="H33" s="74">
        <v>1</v>
      </c>
      <c r="I33" s="11" t="s">
        <v>24</v>
      </c>
      <c r="J33" s="74">
        <v>1</v>
      </c>
      <c r="K33" s="7" t="s">
        <v>25</v>
      </c>
      <c r="L33" s="1"/>
      <c r="M33" s="9" t="str">
        <f>VLOOKUP(2,$X$32:$AC$35,2,FALSE)</f>
        <v>IR Iran</v>
      </c>
      <c r="N33" s="2">
        <f>VLOOKUP(2,$X$32:$AC$35,3,FALSE)</f>
        <v>6</v>
      </c>
      <c r="O33" s="2">
        <f>VLOOKUP(2,$X$32:$AC$35,4,FALSE)</f>
        <v>5</v>
      </c>
      <c r="P33" s="2">
        <f>VLOOKUP(2,$X$32:$AC$35,5,FALSE)</f>
        <v>4</v>
      </c>
      <c r="Q33" s="2">
        <f>VLOOKUP(2,$X$32:$AC$35,6,FALSE)</f>
        <v>1</v>
      </c>
      <c r="S33" s="58">
        <f>IF(J33="",0,IF(K33=$B$98,IF(H33&lt;J33,3,IF(H33=J33,1,0)),0))</f>
        <v>1</v>
      </c>
      <c r="T33" s="57"/>
      <c r="U33" s="58">
        <f>IF(H38="",0,IF(K37=$B$98,IF(H38&gt;J38,3,IF(H38=J38,1,0)),0))</f>
        <v>0</v>
      </c>
      <c r="V33" s="58">
        <f>IF(J36="",0,IF(K36=$B$98,IF(J36&gt;H36,3,IF(J36=H36,1,0)),0))</f>
        <v>1</v>
      </c>
      <c r="W33" s="59"/>
      <c r="X33" s="59">
        <f>RANK(AD33,$AD$32:$AD$35)</f>
        <v>3</v>
      </c>
      <c r="Y33" s="38" t="s">
        <v>141</v>
      </c>
      <c r="Z33" s="59">
        <f>SUM(S33:V33)</f>
        <v>2</v>
      </c>
      <c r="AA33" s="59">
        <f>SUM(S37:V37)</f>
        <v>4</v>
      </c>
      <c r="AB33" s="59">
        <f>SUM(T36:T39)</f>
        <v>6</v>
      </c>
      <c r="AC33" s="59">
        <f>AA33-AB33</f>
        <v>-2</v>
      </c>
      <c r="AD33" s="23">
        <f>IF(P$8="",(((((((AE33*10+Z33)*100+AC33)*100+AA33)*10+AK33)*10+AJ33)*100+AP33)*100+AU33)*10+AV33,(((((((AE33*10+Z33)*10+AK33)*10+AJ33)*100+AP33)*100+AU33)*100+AC33)*100+AA33)*10+AV33)</f>
        <v>199999998043</v>
      </c>
      <c r="AE33" s="103"/>
      <c r="AF33" s="110">
        <f>IF($Z33=$Z32,$S33-$T32,0)</f>
        <v>0</v>
      </c>
      <c r="AG33" s="110"/>
      <c r="AH33" s="110">
        <f>IF($Z33=$Z34,$U33-$T34,0)</f>
        <v>0</v>
      </c>
      <c r="AI33" s="110">
        <f>IF($Z33=$Z35,$V33-$T35,0)</f>
        <v>0</v>
      </c>
      <c r="AJ33" s="110">
        <f>SUM(AF33:AI33)</f>
        <v>0</v>
      </c>
      <c r="AK33" s="103"/>
      <c r="AL33" s="110">
        <f>IF($Z33=$Z32,$S37-$T36,0)</f>
        <v>0</v>
      </c>
      <c r="AM33" s="110"/>
      <c r="AN33" s="110">
        <f>IF($Z33=$Z34,$U37-$T38,0)</f>
        <v>0</v>
      </c>
      <c r="AO33" s="110">
        <f>IF($Z33=$Z35,$V37-$T39,0)</f>
        <v>0</v>
      </c>
      <c r="AP33" s="110">
        <f>SUM(AL33:AO33)</f>
        <v>0</v>
      </c>
      <c r="AQ33" s="110">
        <f>IF($Z33=$Z32,$S37,0)</f>
        <v>0</v>
      </c>
      <c r="AR33" s="110"/>
      <c r="AS33" s="110">
        <f>IF($Z33=$Z34,$U37,0)</f>
        <v>0</v>
      </c>
      <c r="AT33" s="110">
        <f>IF($Z33=$Z35,$V37,0)</f>
        <v>0</v>
      </c>
      <c r="AU33" s="110">
        <f>SUM(AQ33:AT33)</f>
        <v>0</v>
      </c>
      <c r="AV33" s="103">
        <v>3</v>
      </c>
      <c r="AW33" s="2"/>
      <c r="AX33" s="2"/>
      <c r="AY33" s="2"/>
      <c r="AZ33" s="2"/>
      <c r="BA33" s="2">
        <v>17</v>
      </c>
      <c r="BB33" s="6">
        <f>VLOOKUP(BA33,Spiele!$A$1:$L$116,2,FALSE)</f>
        <v>46189.625</v>
      </c>
      <c r="BC33" s="6" t="str">
        <f>VLOOKUP(BA33,Spiele!$A$1:$L$116,9,FALSE)</f>
        <v>New York</v>
      </c>
      <c r="BD33" s="54" t="str">
        <f>BY32</f>
        <v>Argentinien</v>
      </c>
      <c r="BE33" s="38" t="s">
        <v>23</v>
      </c>
      <c r="BF33" s="54" t="str">
        <f>BY33</f>
        <v>Algerien</v>
      </c>
      <c r="BG33" s="51"/>
      <c r="BH33" s="74">
        <v>2</v>
      </c>
      <c r="BI33" s="11" t="s">
        <v>24</v>
      </c>
      <c r="BJ33" s="74">
        <v>0</v>
      </c>
      <c r="BK33" s="7" t="s">
        <v>25</v>
      </c>
      <c r="BL33" s="1"/>
      <c r="BM33" s="9" t="str">
        <f>VLOOKUP(2,$BX$32:$CC$35,2,FALSE)</f>
        <v>Algerien</v>
      </c>
      <c r="BN33" s="2">
        <f>VLOOKUP(2,$BX$32:$CC$35,3,FALSE)</f>
        <v>6</v>
      </c>
      <c r="BO33" s="2">
        <f>VLOOKUP(2,$BX$32:$CC$35,4,FALSE)</f>
        <v>3</v>
      </c>
      <c r="BP33" s="2">
        <f>VLOOKUP(2,$BX$32:$CC$35,5,FALSE)</f>
        <v>3</v>
      </c>
      <c r="BQ33" s="2">
        <f>VLOOKUP(2,$BX$32:$CC$35,6,FALSE)</f>
        <v>0</v>
      </c>
      <c r="BS33" s="58">
        <f>IF(BJ33="",0,IF(BK33=$B$98,IF(BH33&lt;BJ33,3,IF(BH33=BJ33,1,0)),0))</f>
        <v>0</v>
      </c>
      <c r="BT33" s="57"/>
      <c r="BU33" s="58">
        <f>IF(BH38="",0,IF(BK37=$B$98,IF(BH38&gt;BJ38,3,IF(BH38=BJ38,1,0)),0))</f>
        <v>3</v>
      </c>
      <c r="BV33" s="58">
        <f>IF(BJ36="",0,IF(BK36=$B$98,IF(BJ36&gt;BH36,3,IF(BJ36=BH36,1,0)),0))</f>
        <v>3</v>
      </c>
      <c r="BW33" s="1"/>
      <c r="BX33" s="1">
        <f>RANK(CD33,$CD$32:$CD$35)</f>
        <v>2</v>
      </c>
      <c r="BY33" s="38" t="s">
        <v>142</v>
      </c>
      <c r="BZ33" s="1">
        <f>SUM(BS33:BV33)</f>
        <v>6</v>
      </c>
      <c r="CA33" s="1">
        <f>SUM(BS37:BV37)</f>
        <v>3</v>
      </c>
      <c r="CB33" s="1">
        <f>SUM(BT36:BT39)</f>
        <v>3</v>
      </c>
      <c r="CC33" s="1">
        <f>CA33-CB33</f>
        <v>0</v>
      </c>
      <c r="CD33" s="23">
        <f>IF(BP$8="",(((((((CE33*10+BZ33)*100+CC33)*100+CA33)*10+CK33)*10+CJ33)*100+CP33)*100+CU33)*10+CV33,(((((((CE33*10+BZ33)*10+CK33)*10+CJ33)*100+CP33)*100+CU33)*100+CC33)*100+CA33)*10+CV33)</f>
        <v>600000000033</v>
      </c>
      <c r="CE33" s="107"/>
      <c r="CF33" s="111">
        <f>IF($BZ33=$BZ32,$BS33-$BT32,0)</f>
        <v>0</v>
      </c>
      <c r="CG33" s="111"/>
      <c r="CH33" s="111">
        <f>IF($BZ33=$BZ34,$BU33-$BT34,0)</f>
        <v>0</v>
      </c>
      <c r="CI33" s="111">
        <f>IF($BZ33=$BZ35,$BV33-$BT35,0)</f>
        <v>0</v>
      </c>
      <c r="CJ33" s="111">
        <f>SUM(CF33:CI33)</f>
        <v>0</v>
      </c>
      <c r="CK33" s="107"/>
      <c r="CL33" s="111">
        <f>IF($BZ33=$BZ32,$BS37-$BT36,0)</f>
        <v>0</v>
      </c>
      <c r="CM33" s="111"/>
      <c r="CN33" s="111">
        <f>IF($BZ33=$BZ34,$BU37-$BT38,0)</f>
        <v>0</v>
      </c>
      <c r="CO33" s="111">
        <f>IF($BZ33=$BZ35,$BV37-$BT39,0)</f>
        <v>0</v>
      </c>
      <c r="CP33" s="111">
        <f>SUM(CL33:CO33)</f>
        <v>0</v>
      </c>
      <c r="CQ33" s="111">
        <f>IF($BZ33=$BZ32,$BS37,0)</f>
        <v>0</v>
      </c>
      <c r="CR33" s="111"/>
      <c r="CS33" s="111">
        <f>IF($BZ33=$BZ34,$BU37,0)</f>
        <v>0</v>
      </c>
      <c r="CT33" s="111">
        <f>IF($BZ33=$BZ35,$BV37,0)</f>
        <v>0</v>
      </c>
      <c r="CU33" s="111">
        <f>SUM(CQ33:CT33)</f>
        <v>0</v>
      </c>
      <c r="CV33" s="107">
        <v>3</v>
      </c>
    </row>
    <row r="34" spans="1:104" s="10" customFormat="1">
      <c r="A34" s="2">
        <v>15</v>
      </c>
      <c r="B34" s="6">
        <f>VLOOKUP(A34,Spiele!$A$1:$L$116,2,FALSE)</f>
        <v>46188.75</v>
      </c>
      <c r="C34" s="6" t="str">
        <f>VLOOKUP(A34,Spiele!$A$1:$L$116,9,FALSE)</f>
        <v>Los Angeles</v>
      </c>
      <c r="D34" s="54" t="str">
        <f>Y34</f>
        <v>IR Iran</v>
      </c>
      <c r="E34" s="38" t="s">
        <v>23</v>
      </c>
      <c r="F34" s="54" t="str">
        <f>Y35</f>
        <v>Neuseeland</v>
      </c>
      <c r="G34" s="51"/>
      <c r="H34" s="74">
        <v>1</v>
      </c>
      <c r="I34" s="11" t="s">
        <v>24</v>
      </c>
      <c r="J34" s="74">
        <v>0</v>
      </c>
      <c r="K34" s="7" t="s">
        <v>25</v>
      </c>
      <c r="L34" s="1"/>
      <c r="M34" s="9" t="str">
        <f>VLOOKUP(3,$X$32:$AC$35,2,FALSE)</f>
        <v>Ägypten</v>
      </c>
      <c r="N34" s="2">
        <f>VLOOKUP(3,$X$32:$AC$35,3,FALSE)</f>
        <v>2</v>
      </c>
      <c r="O34" s="2">
        <f>VLOOKUP(3,$X$32:$AC$35,4,FALSE)</f>
        <v>4</v>
      </c>
      <c r="P34" s="2">
        <f>VLOOKUP(3,$X$32:$AC$35,5,FALSE)</f>
        <v>6</v>
      </c>
      <c r="Q34" s="2">
        <f>VLOOKUP(3,$X$32:$AC$35,6,FALSE)</f>
        <v>-2</v>
      </c>
      <c r="R34" s="2"/>
      <c r="S34" s="58">
        <f>IF(J35="",0,IF(K35=$B$98,IF(H35&lt;J35,3,IF(H35=J35,1,0)),0))</f>
        <v>0</v>
      </c>
      <c r="T34" s="58">
        <f>IF(J38="",0,IF(K37=$B$98,IF(H38&lt;J38,3,IF(H38=J38,1,0)),0))</f>
        <v>3</v>
      </c>
      <c r="U34" s="57"/>
      <c r="V34" s="58">
        <f>IF(H34="",0,IF(K34=$B$98,IF(H34&gt;J34,3,IF(H34=J34,1,0)),0))</f>
        <v>3</v>
      </c>
      <c r="W34" s="59"/>
      <c r="X34" s="59">
        <f>RANK(AD34,$AD$32:$AD$35)</f>
        <v>2</v>
      </c>
      <c r="Y34" s="38" t="s">
        <v>143</v>
      </c>
      <c r="Z34" s="59">
        <f>SUM(S34:V34)</f>
        <v>6</v>
      </c>
      <c r="AA34" s="59">
        <f>SUM(S38:V38)</f>
        <v>5</v>
      </c>
      <c r="AB34" s="59">
        <f>SUM(U36:U39)</f>
        <v>4</v>
      </c>
      <c r="AC34" s="59">
        <f>AA34-AB34</f>
        <v>1</v>
      </c>
      <c r="AD34" s="23">
        <f>IF(P$8="",(((((((AE34*10+Z34)*100+AC34)*100+AA34)*10+AK34)*10+AJ34)*100+AP34)*100+AU34)*10+AV34,(((((((AE34*10+Z34)*10+AK34)*10+AJ34)*100+AP34)*100+AU34)*100+AC34)*100+AA34)*10+AV34)</f>
        <v>600000001052</v>
      </c>
      <c r="AE34" s="103"/>
      <c r="AF34" s="110">
        <f>IF($Z34=$Z32,$S34-$U32,0)</f>
        <v>0</v>
      </c>
      <c r="AG34" s="110">
        <f>IF($Z34=$Z33,$T34-$U33,0)</f>
        <v>0</v>
      </c>
      <c r="AH34" s="110"/>
      <c r="AI34" s="110">
        <f>IF($Z34=$Z35,$V34-$U35,0)</f>
        <v>0</v>
      </c>
      <c r="AJ34" s="110">
        <f>SUM(AF34:AI34)</f>
        <v>0</v>
      </c>
      <c r="AK34" s="103"/>
      <c r="AL34" s="110">
        <f>IF($Z34=$Z32,$S38-$U36,0)</f>
        <v>0</v>
      </c>
      <c r="AM34" s="110">
        <f>IF($Z34=$Z33,$T38-$U37,0)</f>
        <v>0</v>
      </c>
      <c r="AN34" s="110"/>
      <c r="AO34" s="110">
        <f>IF($Z34=$Z35,$V38-$U39,0)</f>
        <v>0</v>
      </c>
      <c r="AP34" s="110">
        <f>SUM(AL34:AO34)</f>
        <v>0</v>
      </c>
      <c r="AQ34" s="110">
        <f>IF($Z34=$Z32,$S38,0)</f>
        <v>0</v>
      </c>
      <c r="AR34" s="110">
        <f>IF($Z34=$Z33,$T38,0)</f>
        <v>0</v>
      </c>
      <c r="AS34" s="110"/>
      <c r="AT34" s="110">
        <f>IF($Z34=$Z35,$V38,0)</f>
        <v>0</v>
      </c>
      <c r="AU34" s="110">
        <f>SUM(AQ34:AT34)</f>
        <v>0</v>
      </c>
      <c r="AV34" s="103">
        <v>2</v>
      </c>
      <c r="AW34" s="2"/>
      <c r="AX34" s="2"/>
      <c r="AY34" s="2"/>
      <c r="AZ34" s="2"/>
      <c r="BA34" s="2">
        <v>18</v>
      </c>
      <c r="BB34" s="6">
        <f>VLOOKUP(BA34,Spiele!$A$1:$L$116,2,FALSE)</f>
        <v>46189.75</v>
      </c>
      <c r="BC34" s="6" t="str">
        <f>VLOOKUP(BA34,Spiele!$A$1:$L$116,9,FALSE)</f>
        <v>Boston</v>
      </c>
      <c r="BD34" s="54" t="str">
        <f>BY34</f>
        <v>Österreich</v>
      </c>
      <c r="BE34" s="38" t="s">
        <v>23</v>
      </c>
      <c r="BF34" s="54" t="str">
        <f>BY35</f>
        <v>Jordanien</v>
      </c>
      <c r="BG34" s="51"/>
      <c r="BH34" s="74">
        <v>1</v>
      </c>
      <c r="BI34" s="11" t="s">
        <v>24</v>
      </c>
      <c r="BJ34" s="74">
        <v>1</v>
      </c>
      <c r="BK34" s="7" t="s">
        <v>25</v>
      </c>
      <c r="BL34" s="1"/>
      <c r="BM34" s="9" t="str">
        <f>VLOOKUP(3,$BX$32:$CC$35,2,FALSE)</f>
        <v>Österreich</v>
      </c>
      <c r="BN34" s="2">
        <f>VLOOKUP(3,$BX$32:$CC$35,3,FALSE)</f>
        <v>1</v>
      </c>
      <c r="BO34" s="2">
        <f>VLOOKUP(3,$BX$32:$CC$35,4,FALSE)</f>
        <v>3</v>
      </c>
      <c r="BP34" s="2">
        <f>VLOOKUP(3,$BX$32:$CC$35,5,FALSE)</f>
        <v>6</v>
      </c>
      <c r="BQ34" s="2">
        <f>VLOOKUP(3,$BX$32:$CC$35,6,FALSE)</f>
        <v>-3</v>
      </c>
      <c r="BR34" s="2"/>
      <c r="BS34" s="58">
        <f>IF(BJ35="",0,IF(BK35=$B$98,IF(BH35&lt;BJ35,3,IF(BH35=BJ35,1,0)),0))</f>
        <v>0</v>
      </c>
      <c r="BT34" s="58">
        <f>IF(BJ38="",0,IF(BK37=$B$98,IF(BH38&lt;BJ38,3,IF(BH38=BJ38,1,0)),0))</f>
        <v>0</v>
      </c>
      <c r="BU34" s="57"/>
      <c r="BV34" s="58">
        <f>IF(BH34="",0,IF(BK34=$B$98,IF(BH34&gt;BJ34,3,IF(BH34=BJ34,1,0)),0))</f>
        <v>1</v>
      </c>
      <c r="BW34" s="1"/>
      <c r="BX34" s="1">
        <f>RANK(CD34,$CD$32:$CD$35)</f>
        <v>3</v>
      </c>
      <c r="BY34" s="38" t="s">
        <v>115</v>
      </c>
      <c r="BZ34" s="1">
        <f>SUM(BS34:BV34)</f>
        <v>1</v>
      </c>
      <c r="CA34" s="1">
        <f>SUM(BS38:BV38)</f>
        <v>3</v>
      </c>
      <c r="CB34" s="1">
        <f>SUM(BU36:BU39)</f>
        <v>6</v>
      </c>
      <c r="CC34" s="1">
        <f>CA34-CB34</f>
        <v>-3</v>
      </c>
      <c r="CD34" s="23">
        <f>IF(BP$8="",(((((((CE34*10+BZ34)*100+CC34)*100+CA34)*10+CK34)*10+CJ34)*100+CP34)*100+CU34)*10+CV34,(((((((CE34*10+BZ34)*10+CK34)*10+CJ34)*100+CP34)*100+CU34)*100+CC34)*100+CA34)*10+CV34)</f>
        <v>100000097032</v>
      </c>
      <c r="CE34" s="107"/>
      <c r="CF34" s="111">
        <f>IF($BZ34=$BZ32,$BS34-$BU32,0)</f>
        <v>0</v>
      </c>
      <c r="CG34" s="111">
        <f>IF($BZ34=$BZ33,$BT34-$BU33,0)</f>
        <v>0</v>
      </c>
      <c r="CH34" s="111"/>
      <c r="CI34" s="111">
        <f>IF($BZ34=$BZ35,$BV34-$BU35,0)</f>
        <v>0</v>
      </c>
      <c r="CJ34" s="111">
        <f>SUM(CF34:CI34)</f>
        <v>0</v>
      </c>
      <c r="CK34" s="107"/>
      <c r="CL34" s="111">
        <f>IF($BZ34=$BZ32,$BS38-$BU36,0)</f>
        <v>0</v>
      </c>
      <c r="CM34" s="111">
        <f>IF($BZ34=$BZ33,$BT38-$BU37,0)</f>
        <v>0</v>
      </c>
      <c r="CN34" s="111"/>
      <c r="CO34" s="111">
        <f>IF($BZ34=$BZ35,$BV38-$BU39,0)</f>
        <v>0</v>
      </c>
      <c r="CP34" s="111">
        <f>SUM(CL34:CO34)</f>
        <v>0</v>
      </c>
      <c r="CQ34" s="111">
        <f>IF($BZ34=$BZ32,$BS38,0)</f>
        <v>0</v>
      </c>
      <c r="CR34" s="111">
        <f>IF($BZ34=$BZ33,$BT38,0)</f>
        <v>0</v>
      </c>
      <c r="CS34" s="111"/>
      <c r="CT34" s="111">
        <f>IF($BZ34=$BZ35,$BV38,0)</f>
        <v>1</v>
      </c>
      <c r="CU34" s="111">
        <f>SUM(CQ34:CT34)</f>
        <v>1</v>
      </c>
      <c r="CV34" s="107">
        <v>2</v>
      </c>
      <c r="CW34" s="2"/>
      <c r="CX34" s="2"/>
      <c r="CZ34" s="2"/>
    </row>
    <row r="35" spans="1:104">
      <c r="A35" s="2">
        <v>39</v>
      </c>
      <c r="B35" s="6">
        <f>VLOOKUP(A35,Spiele!$A$1:$L$116,2,FALSE)</f>
        <v>46194.5</v>
      </c>
      <c r="C35" s="6" t="str">
        <f>VLOOKUP(A35,Spiele!$A$1:$L$116,9,FALSE)</f>
        <v>Los Angeles</v>
      </c>
      <c r="D35" s="54" t="str">
        <f>Y32</f>
        <v>Belgien</v>
      </c>
      <c r="E35" s="38" t="s">
        <v>23</v>
      </c>
      <c r="F35" s="54" t="str">
        <f>Y34</f>
        <v>IR Iran</v>
      </c>
      <c r="G35" s="51"/>
      <c r="H35" s="74">
        <v>3</v>
      </c>
      <c r="I35" s="11" t="s">
        <v>24</v>
      </c>
      <c r="J35" s="74">
        <v>1</v>
      </c>
      <c r="K35" s="7" t="s">
        <v>25</v>
      </c>
      <c r="L35" s="1"/>
      <c r="M35" s="9" t="str">
        <f>VLOOKUP(4,$X$32:$AC$35,2,FALSE)</f>
        <v>Neuseeland</v>
      </c>
      <c r="N35" s="2">
        <f>VLOOKUP(4,$X$32:$AC$35,3,FALSE)</f>
        <v>1</v>
      </c>
      <c r="O35" s="2">
        <f>VLOOKUP(4,$X$32:$AC$35,4,FALSE)</f>
        <v>2</v>
      </c>
      <c r="P35" s="2">
        <f>VLOOKUP(4,$X$32:$AC$35,5,FALSE)</f>
        <v>7</v>
      </c>
      <c r="Q35" s="2">
        <f>VLOOKUP(4,$X$32:$AC$35,6,FALSE)</f>
        <v>-5</v>
      </c>
      <c r="S35" s="58">
        <f>IF(H37="",0,IF(K38=$B$98,IF(H37&gt;J37,3,IF(H37=J37,1,0)),0))</f>
        <v>0</v>
      </c>
      <c r="T35" s="58">
        <f>IF(H36="",0,IF(K36=$B$98,IF(J36&lt;H36,3,IF(J36=H36,1,0)),0))</f>
        <v>1</v>
      </c>
      <c r="U35" s="58">
        <f>IF(J34="",0,IF(K34=$B$98,IF(H34&lt;J34,3,IF(H34=J34,1,0)),0))</f>
        <v>0</v>
      </c>
      <c r="V35" s="57"/>
      <c r="W35" s="59"/>
      <c r="X35" s="59">
        <f>RANK(AD35,$AD$32:$AD$35)</f>
        <v>4</v>
      </c>
      <c r="Y35" s="38" t="s">
        <v>144</v>
      </c>
      <c r="Z35" s="59">
        <f>SUM(S35:V35)</f>
        <v>1</v>
      </c>
      <c r="AA35" s="59">
        <f>SUM(S39:V39)</f>
        <v>2</v>
      </c>
      <c r="AB35" s="59">
        <f>SUM(V36:V39)</f>
        <v>7</v>
      </c>
      <c r="AC35" s="59">
        <f>AA35-AB35</f>
        <v>-5</v>
      </c>
      <c r="AD35" s="23">
        <f>IF(P$8="",(((((((AE35*10+Z35)*100+AC35)*100+AA35)*10+AK35)*10+AJ35)*100+AP35)*100+AU35)*10+AV35,(((((((AE35*10+Z35)*10+AK35)*10+AJ35)*100+AP35)*100+AU35)*100+AC35)*100+AA35)*10+AV35)</f>
        <v>99999995021</v>
      </c>
      <c r="AE35" s="103"/>
      <c r="AF35" s="110">
        <f>IF($Z35=$Z32,$S35-$V32,0)</f>
        <v>0</v>
      </c>
      <c r="AG35" s="110">
        <f>IF($Z35=$Z33,$T35-$V33,0)</f>
        <v>0</v>
      </c>
      <c r="AH35" s="110">
        <f>IF($Z35=$Z34,$U35-$V34,0)</f>
        <v>0</v>
      </c>
      <c r="AI35" s="110"/>
      <c r="AJ35" s="110">
        <f>SUM(AF35:AI35)</f>
        <v>0</v>
      </c>
      <c r="AK35" s="103"/>
      <c r="AL35" s="110">
        <f>IF($Z35=$Z32,$S39-$V36,0)</f>
        <v>0</v>
      </c>
      <c r="AM35" s="110">
        <f>IF($Z35=$Z33,$T39-$V37,0)</f>
        <v>0</v>
      </c>
      <c r="AN35" s="110">
        <f>IF($Z35=$Z34,$U39-$V38,0)</f>
        <v>0</v>
      </c>
      <c r="AO35" s="110"/>
      <c r="AP35" s="110">
        <f>SUM(AL35:AO35)</f>
        <v>0</v>
      </c>
      <c r="AQ35" s="110">
        <f>IF($Z35=$Z32,$S39,0)</f>
        <v>0</v>
      </c>
      <c r="AR35" s="110">
        <f>IF($Z35=$Z33,$T39,0)</f>
        <v>0</v>
      </c>
      <c r="AS35" s="110">
        <f>IF($Z35=$Z34,$U39,0)</f>
        <v>0</v>
      </c>
      <c r="AT35" s="110"/>
      <c r="AU35" s="110">
        <f>SUM(AQ35:AT35)</f>
        <v>0</v>
      </c>
      <c r="AV35" s="103">
        <v>1</v>
      </c>
      <c r="AW35" s="2"/>
      <c r="AX35" s="2"/>
      <c r="AY35" s="2"/>
      <c r="AZ35" s="2"/>
      <c r="BA35" s="2">
        <v>43</v>
      </c>
      <c r="BB35" s="6">
        <f>VLOOKUP(BA35,Spiele!$A$1:$L$116,2,FALSE)</f>
        <v>46195.5</v>
      </c>
      <c r="BC35" s="6" t="str">
        <f>VLOOKUP(BA35,Spiele!$A$1:$L$116,9,FALSE)</f>
        <v>Dallas</v>
      </c>
      <c r="BD35" s="54" t="str">
        <f>BY32</f>
        <v>Argentinien</v>
      </c>
      <c r="BE35" s="38" t="s">
        <v>23</v>
      </c>
      <c r="BF35" s="54" t="str">
        <f>BY34</f>
        <v>Österreich</v>
      </c>
      <c r="BG35" s="51"/>
      <c r="BH35" s="74">
        <v>3</v>
      </c>
      <c r="BI35" s="11" t="s">
        <v>24</v>
      </c>
      <c r="BJ35" s="74">
        <v>1</v>
      </c>
      <c r="BK35" s="7" t="s">
        <v>25</v>
      </c>
      <c r="BL35" s="1"/>
      <c r="BM35" s="9" t="str">
        <f>VLOOKUP(4,$BX$32:$CC$35,2,FALSE)</f>
        <v>Jordanien</v>
      </c>
      <c r="BN35" s="2">
        <f>VLOOKUP(4,$BX$32:$CC$35,3,FALSE)</f>
        <v>1</v>
      </c>
      <c r="BO35" s="2">
        <f>VLOOKUP(4,$BX$32:$CC$35,4,FALSE)</f>
        <v>1</v>
      </c>
      <c r="BP35" s="2">
        <f>VLOOKUP(4,$BX$32:$CC$35,5,FALSE)</f>
        <v>6</v>
      </c>
      <c r="BQ35" s="2">
        <f>VLOOKUP(4,$BX$32:$CC$35,6,FALSE)</f>
        <v>-5</v>
      </c>
      <c r="BS35" s="58">
        <f>IF(BH37="",0,IF(BK38=$B$98,IF(BH37&gt;BJ37,3,IF(BH37=BJ37,1,0)),0))</f>
        <v>0</v>
      </c>
      <c r="BT35" s="58">
        <f>IF(BH36="",0,IF(BK36=$B$98,IF(BJ36&lt;BH36,3,IF(BJ36=BH36,1,0)),0))</f>
        <v>0</v>
      </c>
      <c r="BU35" s="58">
        <f>IF(BJ34="",0,IF(BK34=$B$98,IF(BH34&lt;BJ34,3,IF(BH34=BJ34,1,0)),0))</f>
        <v>1</v>
      </c>
      <c r="BV35" s="57"/>
      <c r="BW35" s="1"/>
      <c r="BX35" s="1">
        <f>RANK(CD35,$CD$32:$CD$35)</f>
        <v>4</v>
      </c>
      <c r="BY35" s="38" t="s">
        <v>145</v>
      </c>
      <c r="BZ35" s="1">
        <f>SUM(BS35:BV35)</f>
        <v>1</v>
      </c>
      <c r="CA35" s="1">
        <f>SUM(BS39:BV39)</f>
        <v>1</v>
      </c>
      <c r="CB35" s="1">
        <f>SUM(BV36:BV39)</f>
        <v>6</v>
      </c>
      <c r="CC35" s="1">
        <f>CA35-CB35</f>
        <v>-5</v>
      </c>
      <c r="CD35" s="23">
        <f>IF(BP$8="",(((((((CE35*10+BZ35)*100+CC35)*100+CA35)*10+CK35)*10+CJ35)*100+CP35)*100+CU35)*10+CV35,(((((((CE35*10+BZ35)*10+CK35)*10+CJ35)*100+CP35)*100+CU35)*100+CC35)*100+CA35)*10+CV35)</f>
        <v>100000095011</v>
      </c>
      <c r="CE35" s="107"/>
      <c r="CF35" s="111">
        <f>IF($BZ35=$BZ32,$BS35-$BV32,0)</f>
        <v>0</v>
      </c>
      <c r="CG35" s="111">
        <f>IF($BZ35=$BZ33,$BT35-$BV33,0)</f>
        <v>0</v>
      </c>
      <c r="CH35" s="111">
        <f>IF($BZ35=$BZ34,$BU35-$BV34,0)</f>
        <v>0</v>
      </c>
      <c r="CI35" s="111"/>
      <c r="CJ35" s="111">
        <f>SUM(CF35:CI35)</f>
        <v>0</v>
      </c>
      <c r="CK35" s="107"/>
      <c r="CL35" s="111">
        <f>IF($BZ35=$BZ32,$BS39-$BV36,0)</f>
        <v>0</v>
      </c>
      <c r="CM35" s="111">
        <f>IF($BZ35=$BZ33,$BT39-$BV37,0)</f>
        <v>0</v>
      </c>
      <c r="CN35" s="111">
        <f>IF($BZ35=$BZ34,$BU39-$BV38,0)</f>
        <v>0</v>
      </c>
      <c r="CO35" s="111"/>
      <c r="CP35" s="111">
        <f>SUM(CL35:CO35)</f>
        <v>0</v>
      </c>
      <c r="CQ35" s="111">
        <f>IF($BZ35=$BZ32,$BS39,0)</f>
        <v>0</v>
      </c>
      <c r="CR35" s="111">
        <f>IF($BZ35=$BZ33,$BT39,0)</f>
        <v>0</v>
      </c>
      <c r="CS35" s="111">
        <f>IF($BZ35=$BZ34,$BU39,0)</f>
        <v>1</v>
      </c>
      <c r="CT35" s="111"/>
      <c r="CU35" s="111">
        <f>SUM(CQ35:CT35)</f>
        <v>1</v>
      </c>
      <c r="CV35" s="107">
        <v>1</v>
      </c>
    </row>
    <row r="36" spans="1:104">
      <c r="A36" s="2">
        <v>40</v>
      </c>
      <c r="B36" s="6">
        <f>VLOOKUP(A36,Spiele!$A$1:$L$116,2,FALSE)</f>
        <v>46194.75</v>
      </c>
      <c r="C36" s="6" t="str">
        <f>VLOOKUP(A36,Spiele!$A$1:$L$116,9,FALSE)</f>
        <v>Vancouver</v>
      </c>
      <c r="D36" s="54" t="str">
        <f>Y35</f>
        <v>Neuseeland</v>
      </c>
      <c r="E36" s="38" t="s">
        <v>23</v>
      </c>
      <c r="F36" s="54" t="str">
        <f>Y33</f>
        <v>Ägypten</v>
      </c>
      <c r="G36" s="51"/>
      <c r="H36" s="74">
        <v>2</v>
      </c>
      <c r="I36" s="11" t="s">
        <v>24</v>
      </c>
      <c r="J36" s="74">
        <v>2</v>
      </c>
      <c r="K36" s="7" t="s">
        <v>25</v>
      </c>
      <c r="L36" s="1"/>
      <c r="N36" s="1"/>
      <c r="O36" s="1"/>
      <c r="P36" s="1"/>
      <c r="S36" s="57"/>
      <c r="T36" s="58">
        <f>IF(K33=$B$98,H33,0)</f>
        <v>1</v>
      </c>
      <c r="U36" s="58">
        <f>IF(K35=$B$98,H35,0)</f>
        <v>3</v>
      </c>
      <c r="V36" s="58">
        <f>IF(K38=$B$98,J37,0)</f>
        <v>4</v>
      </c>
      <c r="W36" s="59"/>
      <c r="X36" s="59"/>
      <c r="Y36" s="59"/>
      <c r="Z36" s="59"/>
      <c r="AA36" s="59"/>
      <c r="AB36" s="59"/>
      <c r="AC36" s="59"/>
      <c r="AD36" s="62"/>
      <c r="AE36" s="104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V36" s="110"/>
      <c r="AW36" s="2"/>
      <c r="AX36" s="2"/>
      <c r="AY36" s="2"/>
      <c r="AZ36" s="2"/>
      <c r="BA36" s="2">
        <v>44</v>
      </c>
      <c r="BB36" s="6">
        <f>VLOOKUP(BA36,Spiele!$A$1:$L$116,2,FALSE)</f>
        <v>46195.833333333336</v>
      </c>
      <c r="BC36" s="6" t="str">
        <f>VLOOKUP(BA36,Spiele!$A$1:$L$116,9,FALSE)</f>
        <v>San Francisco</v>
      </c>
      <c r="BD36" s="54" t="str">
        <f>BY35</f>
        <v>Jordanien</v>
      </c>
      <c r="BE36" s="38" t="s">
        <v>23</v>
      </c>
      <c r="BF36" s="54" t="str">
        <f>BY33</f>
        <v>Algerien</v>
      </c>
      <c r="BG36" s="51"/>
      <c r="BH36" s="74">
        <v>0</v>
      </c>
      <c r="BI36" s="11" t="s">
        <v>24</v>
      </c>
      <c r="BJ36" s="74">
        <v>1</v>
      </c>
      <c r="BK36" s="7" t="s">
        <v>25</v>
      </c>
      <c r="BL36" s="1"/>
      <c r="BN36" s="1"/>
      <c r="BO36" s="1"/>
      <c r="BP36" s="1"/>
      <c r="BS36" s="57"/>
      <c r="BT36" s="58">
        <f>IF(BK33=$B$98,BH33,0)</f>
        <v>2</v>
      </c>
      <c r="BU36" s="58">
        <f>IF(BK35=$B$98,BH35,0)</f>
        <v>3</v>
      </c>
      <c r="BV36" s="58">
        <f>IF(BK38=$B$98,BJ37,0)</f>
        <v>4</v>
      </c>
      <c r="BW36" s="1"/>
      <c r="BX36" s="1"/>
      <c r="BY36" s="59"/>
      <c r="BZ36" s="1"/>
      <c r="CA36" s="1"/>
      <c r="CB36" s="1"/>
      <c r="CC36" s="1"/>
      <c r="CD36" s="5"/>
      <c r="CE36" s="7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V36" s="111"/>
    </row>
    <row r="37" spans="1:104">
      <c r="A37" s="2">
        <v>64</v>
      </c>
      <c r="B37" s="6">
        <f>VLOOKUP(A37,Spiele!$A$1:$L$116,2,FALSE)</f>
        <v>46199.833333333336</v>
      </c>
      <c r="C37" s="6" t="str">
        <f>VLOOKUP(A37,Spiele!$A$1:$L$116,9,FALSE)</f>
        <v>Vancouver</v>
      </c>
      <c r="D37" s="54" t="str">
        <f>Y35</f>
        <v>Neuseeland</v>
      </c>
      <c r="E37" s="38" t="s">
        <v>23</v>
      </c>
      <c r="F37" s="54" t="str">
        <f>Y32</f>
        <v>Belgien</v>
      </c>
      <c r="G37" s="53"/>
      <c r="H37" s="74">
        <v>0</v>
      </c>
      <c r="I37" s="11" t="s">
        <v>24</v>
      </c>
      <c r="J37" s="74">
        <v>4</v>
      </c>
      <c r="K37" s="7" t="s">
        <v>25</v>
      </c>
      <c r="M37" s="121" t="str">
        <f>IF(N32&gt;0,M32,"")</f>
        <v>Belgien</v>
      </c>
      <c r="N37" s="2" t="s">
        <v>146</v>
      </c>
      <c r="P37" s="28"/>
      <c r="S37" s="58">
        <f>IF(K33=$B$98,J33,0)</f>
        <v>1</v>
      </c>
      <c r="T37" s="57"/>
      <c r="U37" s="58">
        <f>IF(K37=$B$98,H38,0)</f>
        <v>1</v>
      </c>
      <c r="V37" s="58">
        <f>IF(K36=$B$98,J36,0)</f>
        <v>2</v>
      </c>
      <c r="AD37" s="53" t="s">
        <v>91</v>
      </c>
      <c r="AE37" s="75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V37" s="112"/>
      <c r="AW37" s="2"/>
      <c r="AX37" s="2"/>
      <c r="AY37" s="2"/>
      <c r="AZ37" s="2"/>
      <c r="BA37" s="2">
        <v>70</v>
      </c>
      <c r="BB37" s="6">
        <f>VLOOKUP(BA37,Spiele!$A$1:$L$116,2,FALSE)</f>
        <v>46200.875</v>
      </c>
      <c r="BC37" s="6" t="str">
        <f>VLOOKUP(BA37,Spiele!$A$1:$L$116,9,FALSE)</f>
        <v>Dallas</v>
      </c>
      <c r="BD37" s="54" t="str">
        <f>BY35</f>
        <v>Jordanien</v>
      </c>
      <c r="BE37" s="38" t="s">
        <v>23</v>
      </c>
      <c r="BF37" s="54" t="str">
        <f>BY32</f>
        <v>Argentinien</v>
      </c>
      <c r="BG37" s="53"/>
      <c r="BH37" s="74">
        <v>0</v>
      </c>
      <c r="BI37" s="11" t="s">
        <v>24</v>
      </c>
      <c r="BJ37" s="74">
        <v>4</v>
      </c>
      <c r="BK37" s="7" t="s">
        <v>25</v>
      </c>
      <c r="BM37" s="120" t="str">
        <f>IF(BN32&gt;0,BM32,"")</f>
        <v>Argentinien</v>
      </c>
      <c r="BN37" s="2" t="s">
        <v>147</v>
      </c>
      <c r="BP37" s="28"/>
      <c r="BS37" s="58">
        <f>IF(BK33=$B$98,BJ33,0)</f>
        <v>0</v>
      </c>
      <c r="BT37" s="57"/>
      <c r="BU37" s="58">
        <f>IF(BK37=$B$98,BH38,0)</f>
        <v>2</v>
      </c>
      <c r="BV37" s="58">
        <f>IF(BK36=$B$98,BJ36,0)</f>
        <v>1</v>
      </c>
      <c r="CD37" s="2" t="s">
        <v>91</v>
      </c>
      <c r="CE37" s="8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V37" s="113"/>
    </row>
    <row r="38" spans="1:104">
      <c r="A38" s="2">
        <v>63</v>
      </c>
      <c r="B38" s="6">
        <f>VLOOKUP(A38,Spiele!$A$1:$L$116,2,FALSE)</f>
        <v>46199.833333333336</v>
      </c>
      <c r="C38" s="6" t="str">
        <f>VLOOKUP(A38,Spiele!$A$1:$L$116,9,FALSE)</f>
        <v>Seattle</v>
      </c>
      <c r="D38" s="54" t="str">
        <f>Y33</f>
        <v>Ägypten</v>
      </c>
      <c r="E38" s="38" t="s">
        <v>23</v>
      </c>
      <c r="F38" s="54" t="str">
        <f>Y34</f>
        <v>IR Iran</v>
      </c>
      <c r="G38" s="53"/>
      <c r="H38" s="74">
        <v>1</v>
      </c>
      <c r="I38" s="11" t="s">
        <v>24</v>
      </c>
      <c r="J38" s="74">
        <v>3</v>
      </c>
      <c r="K38" s="7" t="s">
        <v>25</v>
      </c>
      <c r="M38" s="121" t="str">
        <f>IF(N33&gt;0,M33,"")</f>
        <v>IR Iran</v>
      </c>
      <c r="N38" s="2" t="s">
        <v>148</v>
      </c>
      <c r="O38" s="29"/>
      <c r="P38" s="105" t="s">
        <v>11</v>
      </c>
      <c r="S38" s="58">
        <f>IF(K35=$B$98,J35,0)</f>
        <v>1</v>
      </c>
      <c r="T38" s="58">
        <f>IF(K37=$B$98,J38,0)</f>
        <v>3</v>
      </c>
      <c r="U38" s="57"/>
      <c r="V38" s="58">
        <f>IF(K34=$B$98,H34,0)</f>
        <v>1</v>
      </c>
      <c r="AD38" s="53" t="s">
        <v>92</v>
      </c>
      <c r="AE38" s="75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V38" s="112"/>
      <c r="AW38" s="2"/>
      <c r="AX38" s="2"/>
      <c r="AY38" s="2"/>
      <c r="AZ38" s="2"/>
      <c r="BA38" s="2">
        <v>69</v>
      </c>
      <c r="BB38" s="6">
        <f>VLOOKUP(BA38,Spiele!$A$1:$L$116,2,FALSE)</f>
        <v>46200.875</v>
      </c>
      <c r="BC38" s="6" t="str">
        <f>VLOOKUP(BA38,Spiele!$A$1:$L$116,9,FALSE)</f>
        <v>Kansas City</v>
      </c>
      <c r="BD38" s="54" t="str">
        <f>BY33</f>
        <v>Algerien</v>
      </c>
      <c r="BE38" s="38" t="s">
        <v>23</v>
      </c>
      <c r="BF38" s="54" t="str">
        <f>BY34</f>
        <v>Österreich</v>
      </c>
      <c r="BG38" s="53"/>
      <c r="BH38" s="74">
        <v>2</v>
      </c>
      <c r="BI38" s="11" t="s">
        <v>24</v>
      </c>
      <c r="BJ38" s="74">
        <v>1</v>
      </c>
      <c r="BK38" s="7" t="s">
        <v>25</v>
      </c>
      <c r="BM38" s="120" t="str">
        <f>IF(BN33&gt;0,BM33,"")</f>
        <v>Algerien</v>
      </c>
      <c r="BN38" s="2" t="s">
        <v>149</v>
      </c>
      <c r="BO38" s="29"/>
      <c r="BP38" s="105" t="s">
        <v>11</v>
      </c>
      <c r="BS38" s="58">
        <f>IF(BK35=$B$98,BJ35,0)</f>
        <v>1</v>
      </c>
      <c r="BT38" s="58">
        <f>IF(BK37=$B$98,BJ38,0)</f>
        <v>1</v>
      </c>
      <c r="BU38" s="57"/>
      <c r="BV38" s="58">
        <f>IF(BK34=$B$98,BH34,0)</f>
        <v>1</v>
      </c>
      <c r="CD38" s="2" t="s">
        <v>92</v>
      </c>
      <c r="CE38" s="8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V38" s="113"/>
    </row>
    <row r="39" spans="1:104">
      <c r="E39" s="53"/>
      <c r="F39" s="53"/>
      <c r="G39" s="53"/>
      <c r="M39" s="121" t="str">
        <f>IF(N34&gt;0,M34,"")</f>
        <v>Ägypten</v>
      </c>
      <c r="N39" s="2" t="s">
        <v>150</v>
      </c>
      <c r="S39" s="58">
        <f>IF(K38=$B$98,H37,0)</f>
        <v>0</v>
      </c>
      <c r="T39" s="58">
        <f>IF(K36=$B$98,H36,0)</f>
        <v>2</v>
      </c>
      <c r="U39" s="58">
        <f>IF(K34=$B$98,J34,0)</f>
        <v>0</v>
      </c>
      <c r="V39" s="57"/>
      <c r="AD39" s="53" t="s">
        <v>94</v>
      </c>
      <c r="AE39" s="75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V39" s="112"/>
      <c r="AW39" s="2"/>
      <c r="AX39" s="2"/>
      <c r="AY39" s="2"/>
      <c r="AZ39" s="2"/>
      <c r="BE39" s="53"/>
      <c r="BF39" s="53"/>
      <c r="BG39" s="53"/>
      <c r="BM39" s="120" t="str">
        <f>IF(BN34&gt;0,BM34,"")</f>
        <v>Österreich</v>
      </c>
      <c r="BN39" s="2" t="s">
        <v>151</v>
      </c>
      <c r="BS39" s="58">
        <f>IF(BK38=$B$98,BH37,0)</f>
        <v>0</v>
      </c>
      <c r="BT39" s="58">
        <f>IF(BK36=$B$98,BH36,0)</f>
        <v>0</v>
      </c>
      <c r="BU39" s="58">
        <f>IF(BK34=$B$98,BJ34,0)</f>
        <v>1</v>
      </c>
      <c r="BV39" s="57"/>
      <c r="CD39" s="2" t="s">
        <v>94</v>
      </c>
      <c r="CE39" s="8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V39" s="113"/>
    </row>
    <row r="40" spans="1:104">
      <c r="D40" s="53"/>
      <c r="E40" s="55"/>
      <c r="F40" s="56"/>
      <c r="G40" s="56"/>
      <c r="H40" s="53"/>
      <c r="I40" s="53"/>
      <c r="J40" s="53"/>
      <c r="AE40" s="75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V40" s="112"/>
      <c r="AW40" s="2"/>
      <c r="AX40" s="2"/>
      <c r="AY40" s="2"/>
      <c r="AZ40" s="2"/>
      <c r="BD40" s="53"/>
      <c r="BE40" s="55"/>
      <c r="BF40" s="56"/>
      <c r="BG40" s="56"/>
      <c r="BH40" s="53"/>
      <c r="BI40" s="53"/>
      <c r="BJ40" s="53"/>
      <c r="BS40" s="53"/>
      <c r="BT40" s="53"/>
      <c r="BU40" s="53"/>
      <c r="BV40" s="53"/>
      <c r="CE40" s="8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V40" s="113"/>
    </row>
    <row r="41" spans="1:104">
      <c r="A41" s="10"/>
      <c r="B41" s="122" t="s">
        <v>0</v>
      </c>
      <c r="C41" s="123" t="s">
        <v>152</v>
      </c>
      <c r="D41" s="51" t="s">
        <v>2</v>
      </c>
      <c r="E41" s="52"/>
      <c r="F41" s="51"/>
      <c r="G41" s="51"/>
      <c r="H41" s="19"/>
      <c r="I41" s="18"/>
      <c r="J41" s="19"/>
      <c r="K41" s="94"/>
      <c r="L41" s="16"/>
      <c r="M41" s="34" t="s">
        <v>3</v>
      </c>
      <c r="N41" s="16" t="s">
        <v>4</v>
      </c>
      <c r="O41" s="16" t="s">
        <v>5</v>
      </c>
      <c r="P41" s="16" t="s">
        <v>6</v>
      </c>
      <c r="Q41" s="16" t="s">
        <v>7</v>
      </c>
      <c r="R41" s="16"/>
      <c r="W41" s="51"/>
      <c r="X41" s="51" t="s">
        <v>8</v>
      </c>
      <c r="Y41" s="54" t="s">
        <v>9</v>
      </c>
      <c r="Z41" s="51" t="s">
        <v>4</v>
      </c>
      <c r="AA41" s="51" t="s">
        <v>5</v>
      </c>
      <c r="AB41" s="51" t="s">
        <v>6</v>
      </c>
      <c r="AC41" s="51" t="s">
        <v>7</v>
      </c>
      <c r="AD41" s="51"/>
      <c r="AE41" s="18" t="s">
        <v>10</v>
      </c>
      <c r="AF41" s="38" t="s">
        <v>11</v>
      </c>
      <c r="AG41" s="38"/>
      <c r="AH41" s="38"/>
      <c r="AI41" s="38"/>
      <c r="AJ41" s="38" t="s">
        <v>12</v>
      </c>
      <c r="AK41" s="54" t="s">
        <v>13</v>
      </c>
      <c r="AL41" s="38" t="s">
        <v>14</v>
      </c>
      <c r="AM41" s="38"/>
      <c r="AN41" s="38"/>
      <c r="AO41" s="38"/>
      <c r="AP41" s="38" t="s">
        <v>15</v>
      </c>
      <c r="AQ41" s="38" t="s">
        <v>16</v>
      </c>
      <c r="AR41" s="38"/>
      <c r="AS41" s="38"/>
      <c r="AT41" s="38"/>
      <c r="AU41" s="55" t="s">
        <v>17</v>
      </c>
      <c r="AV41" s="54" t="s">
        <v>18</v>
      </c>
      <c r="AW41" s="10"/>
      <c r="AX41" s="10"/>
      <c r="AY41" s="10"/>
      <c r="AZ41" s="10"/>
      <c r="BA41" s="10"/>
      <c r="BB41" s="124" t="s">
        <v>0</v>
      </c>
      <c r="BC41" s="125" t="s">
        <v>153</v>
      </c>
      <c r="BD41" s="51" t="s">
        <v>2</v>
      </c>
      <c r="BE41" s="52"/>
      <c r="BF41" s="51"/>
      <c r="BG41" s="51"/>
      <c r="BH41" s="19"/>
      <c r="BI41" s="18"/>
      <c r="BJ41" s="19"/>
      <c r="BK41" s="94"/>
      <c r="BL41" s="16"/>
      <c r="BM41" s="34" t="s">
        <v>3</v>
      </c>
      <c r="BN41" s="16" t="s">
        <v>4</v>
      </c>
      <c r="BO41" s="16" t="s">
        <v>5</v>
      </c>
      <c r="BP41" s="16" t="s">
        <v>6</v>
      </c>
      <c r="BQ41" s="16" t="s">
        <v>7</v>
      </c>
      <c r="BR41" s="16"/>
      <c r="BS41" s="53"/>
      <c r="BT41" s="53"/>
      <c r="BU41" s="53"/>
      <c r="BV41" s="53"/>
      <c r="BW41" s="16"/>
      <c r="BX41" s="16" t="s">
        <v>8</v>
      </c>
      <c r="BY41" s="54" t="s">
        <v>9</v>
      </c>
      <c r="BZ41" s="16" t="s">
        <v>4</v>
      </c>
      <c r="CA41" s="16" t="s">
        <v>5</v>
      </c>
      <c r="CB41" s="16" t="s">
        <v>6</v>
      </c>
      <c r="CC41" s="16" t="s">
        <v>7</v>
      </c>
      <c r="CD41" s="16"/>
      <c r="CE41" s="94" t="s">
        <v>10</v>
      </c>
      <c r="CF41" s="14" t="s">
        <v>11</v>
      </c>
      <c r="CG41" s="14"/>
      <c r="CH41" s="14"/>
      <c r="CI41" s="14"/>
      <c r="CJ41" s="14" t="s">
        <v>12</v>
      </c>
      <c r="CK41" s="20" t="s">
        <v>13</v>
      </c>
      <c r="CL41" s="14" t="s">
        <v>14</v>
      </c>
      <c r="CM41" s="14"/>
      <c r="CN41" s="14"/>
      <c r="CO41" s="14"/>
      <c r="CP41" s="14" t="s">
        <v>15</v>
      </c>
      <c r="CQ41" s="14" t="s">
        <v>16</v>
      </c>
      <c r="CR41" s="14"/>
      <c r="CS41" s="14"/>
      <c r="CT41" s="14"/>
      <c r="CU41" s="15" t="s">
        <v>17</v>
      </c>
      <c r="CV41" s="20" t="s">
        <v>18</v>
      </c>
      <c r="CW41" s="10"/>
      <c r="CX41" s="10"/>
      <c r="CZ41" s="10"/>
    </row>
    <row r="42" spans="1:104">
      <c r="B42" s="3" t="s">
        <v>21</v>
      </c>
      <c r="C42" s="3" t="s">
        <v>22</v>
      </c>
      <c r="D42" s="53"/>
      <c r="E42" s="53"/>
      <c r="F42" s="53"/>
      <c r="G42" s="53"/>
      <c r="L42" s="1"/>
      <c r="M42" s="9" t="str">
        <f>VLOOKUP(1,$X$42:$AC$45,2,FALSE)</f>
        <v>Spanien</v>
      </c>
      <c r="N42" s="2">
        <f>VLOOKUP(1,$X$42:$AC$45,3,FALSE)</f>
        <v>9</v>
      </c>
      <c r="O42" s="2">
        <f>VLOOKUP(1,$X$42:$AC$45,4,FALSE)</f>
        <v>10</v>
      </c>
      <c r="P42" s="2">
        <f>VLOOKUP(1,$X$42:$AC$45,5,FALSE)</f>
        <v>2</v>
      </c>
      <c r="Q42" s="2">
        <f>VLOOKUP(1,$X$42:$AC$45,6,FALSE)</f>
        <v>8</v>
      </c>
      <c r="S42" s="57"/>
      <c r="T42" s="58">
        <f>IF(H43="",0,IF(K43=$B$98,IF(H43&gt;J43,3,IF(H43=J43,1,0)),0))</f>
        <v>3</v>
      </c>
      <c r="U42" s="58">
        <f>IF(H45="",0,IF(K45=$B$98,IF(H45&gt;J45,3,IF(H45=J45,1,0)),0))</f>
        <v>3</v>
      </c>
      <c r="V42" s="58">
        <f>IF(J47="",0,IF(K48=$B$98,IF(H47&lt;J47,3,IF(H47=J47,1,0)),0))</f>
        <v>3</v>
      </c>
      <c r="W42" s="59"/>
      <c r="X42" s="59">
        <f>RANK(AD42,$AD$42:$AD$45)</f>
        <v>1</v>
      </c>
      <c r="Y42" s="38" t="s">
        <v>64</v>
      </c>
      <c r="Z42" s="59">
        <f>SUM(S42:V42)</f>
        <v>9</v>
      </c>
      <c r="AA42" s="59">
        <f>SUM(S46:V46)</f>
        <v>10</v>
      </c>
      <c r="AB42" s="59">
        <f>SUM(S46:S49)</f>
        <v>2</v>
      </c>
      <c r="AC42" s="59">
        <f>AA42-AB42</f>
        <v>8</v>
      </c>
      <c r="AD42" s="23">
        <f>IF(P$18="",(((((((AE42*10+Z42)*100+AC42)*100+AA42)*10+AK42)*10+AJ42)*100+AP42)*100+AU42)*10+AV42,(((((((AE42*10+Z42)*10+AK42)*10+AJ42)*100+AP42)*100+AU42)*100+AC42)*100+AA42)*10+AV42)</f>
        <v>900000008104</v>
      </c>
      <c r="AE42" s="103"/>
      <c r="AF42" s="110"/>
      <c r="AG42" s="110">
        <f>IF($Z42=$Z43,$T42-$S43,0)</f>
        <v>0</v>
      </c>
      <c r="AH42" s="110">
        <f>IF($Z42=$Z44,$U42-$S44,0)</f>
        <v>0</v>
      </c>
      <c r="AI42" s="110">
        <f>IF($Z42=$Z45,$V42-$S45,0)</f>
        <v>0</v>
      </c>
      <c r="AJ42" s="110">
        <f>SUM(AF42:AI42)</f>
        <v>0</v>
      </c>
      <c r="AK42" s="103"/>
      <c r="AL42" s="110"/>
      <c r="AM42" s="110">
        <f>IF($Z42=$Z43,$T46-$S47,0)</f>
        <v>0</v>
      </c>
      <c r="AN42" s="110">
        <f>IF($Z42=$Z44,$U46-$S48,0)</f>
        <v>0</v>
      </c>
      <c r="AO42" s="110">
        <f>IF($Z42=$Z45,$V46-$S49,0)</f>
        <v>0</v>
      </c>
      <c r="AP42" s="110">
        <f>SUM(AL42:AO42)</f>
        <v>0</v>
      </c>
      <c r="AQ42" s="110"/>
      <c r="AR42" s="110">
        <f>IF($Z42=$Z43,$T46,0)</f>
        <v>0</v>
      </c>
      <c r="AS42" s="110">
        <f>IF($Z42=$Z44,$U46,0)</f>
        <v>0</v>
      </c>
      <c r="AT42" s="110">
        <f>IF($Z42=$Z45,$V46,0)</f>
        <v>0</v>
      </c>
      <c r="AU42" s="110">
        <f>SUM(AQ42:AT42)</f>
        <v>0</v>
      </c>
      <c r="AV42" s="103">
        <v>4</v>
      </c>
      <c r="AW42" s="2"/>
      <c r="AX42" s="2"/>
      <c r="AY42" s="2"/>
      <c r="AZ42" s="2"/>
      <c r="BB42" s="3" t="s">
        <v>21</v>
      </c>
      <c r="BC42" s="3" t="s">
        <v>22</v>
      </c>
      <c r="BD42" s="53"/>
      <c r="BE42" s="53"/>
      <c r="BF42" s="53"/>
      <c r="BG42" s="53"/>
      <c r="BL42" s="1"/>
      <c r="BM42" s="9" t="str">
        <f>VLOOKUP(1,$BX$42:$CC$45,2,FALSE)</f>
        <v>Portugal</v>
      </c>
      <c r="BN42" s="2">
        <f>VLOOKUP(1,$BX$42:$CC$45,3,FALSE)</f>
        <v>7</v>
      </c>
      <c r="BO42" s="2">
        <f>VLOOKUP(1,$BX$42:$CC$45,4,FALSE)</f>
        <v>6</v>
      </c>
      <c r="BP42" s="2">
        <f>VLOOKUP(1,$BX$42:$CC$45,5,FALSE)</f>
        <v>3</v>
      </c>
      <c r="BQ42" s="2">
        <f>VLOOKUP(1,$BX$42:$CC$45,6,FALSE)</f>
        <v>3</v>
      </c>
      <c r="BS42" s="57"/>
      <c r="BT42" s="58">
        <f>IF(BH43="",0,IF(BK43=$B$98,IF(BH43&gt;BJ43,3,IF(BH43=BJ43,1,0)),0))</f>
        <v>1</v>
      </c>
      <c r="BU42" s="58">
        <f>IF(BH45="",0,IF(BK45=$B$98,IF(BH45&gt;BJ45,3,IF(BH45=BJ45,1,0)),0))</f>
        <v>3</v>
      </c>
      <c r="BV42" s="58">
        <f>IF(BJ47="",0,IF(BK48=$B$98,IF(BH47&lt;BJ47,3,IF(BH47=BJ47,1,0)),0))</f>
        <v>3</v>
      </c>
      <c r="BW42" s="1"/>
      <c r="BX42" s="1">
        <f>RANK(CD42,$CD$42:$CD$45)</f>
        <v>1</v>
      </c>
      <c r="BY42" s="38" t="s">
        <v>118</v>
      </c>
      <c r="BZ42" s="1">
        <f>SUM(BS42:BV42)</f>
        <v>7</v>
      </c>
      <c r="CA42" s="1">
        <f>SUM(BS46:BV46)</f>
        <v>6</v>
      </c>
      <c r="CB42" s="1">
        <f>SUM(BS46:BS49)</f>
        <v>3</v>
      </c>
      <c r="CC42" s="1">
        <f>CA42-CB42</f>
        <v>3</v>
      </c>
      <c r="CD42" s="23">
        <f>IF(BP$8="",(((((((CE42*10+BZ42)*100+CC42)*100+CA42)*10+CK42)*10+CJ42)*100+CP42)*100+CU42)*10+CV42,(((((((CE42*10+BZ42)*10+CK42)*10+CJ42)*100+CP42)*100+CU42)*100+CC42)*100+CA42)*10+CV42)</f>
        <v>700000003064</v>
      </c>
      <c r="CE42" s="107"/>
      <c r="CF42" s="111"/>
      <c r="CG42" s="111">
        <f>IF($BZ42=$BZ43,$BT42-$BS43,0)</f>
        <v>0</v>
      </c>
      <c r="CH42" s="111">
        <f>IF($BZ42=$BZ44,$BU42-$BS44,0)</f>
        <v>0</v>
      </c>
      <c r="CI42" s="111">
        <f>IF($BZ42=$BZ45,$BV42-$BS45,0)</f>
        <v>0</v>
      </c>
      <c r="CJ42" s="111">
        <f>SUM(CF42:CI42)</f>
        <v>0</v>
      </c>
      <c r="CK42" s="107"/>
      <c r="CL42" s="111"/>
      <c r="CM42" s="111">
        <f>IF($BZ42=$BZ43,$BT46-$BS47,0)</f>
        <v>0</v>
      </c>
      <c r="CN42" s="111">
        <f>IF($BZ42=$BZ44,$BU46-$BS48,0)</f>
        <v>0</v>
      </c>
      <c r="CO42" s="111">
        <f>IF($BZ42=$BZ45,$BV46-$BS49,0)</f>
        <v>0</v>
      </c>
      <c r="CP42" s="111">
        <f>SUM(CL42:CO42)</f>
        <v>0</v>
      </c>
      <c r="CQ42" s="111"/>
      <c r="CR42" s="111">
        <f>IF($BZ42=$BZ43,$BT46,0)</f>
        <v>0</v>
      </c>
      <c r="CS42" s="111">
        <f>IF($BZ42=$BZ44,$BU46,0)</f>
        <v>0</v>
      </c>
      <c r="CT42" s="111">
        <f>IF($BZ42=$BZ45,$BV46,0)</f>
        <v>0</v>
      </c>
      <c r="CU42" s="111">
        <f>SUM(CQ42:CT42)</f>
        <v>0</v>
      </c>
      <c r="CV42" s="107">
        <v>4</v>
      </c>
    </row>
    <row r="43" spans="1:104">
      <c r="A43" s="2">
        <v>14</v>
      </c>
      <c r="B43" s="6">
        <f>VLOOKUP(A43,Spiele!$A$1:$L$116,2,FALSE)</f>
        <v>46188.5</v>
      </c>
      <c r="C43" s="6" t="str">
        <f>VLOOKUP(A43,Spiele!$A$1:$L$116,9,FALSE)</f>
        <v>Atlanta</v>
      </c>
      <c r="D43" s="54" t="str">
        <f>Y42</f>
        <v>Spanien</v>
      </c>
      <c r="E43" s="38" t="s">
        <v>23</v>
      </c>
      <c r="F43" s="54" t="str">
        <f>Y43</f>
        <v>Kap Verde</v>
      </c>
      <c r="G43" s="51"/>
      <c r="H43" s="74">
        <v>3</v>
      </c>
      <c r="I43" s="11" t="s">
        <v>24</v>
      </c>
      <c r="J43" s="74">
        <v>0</v>
      </c>
      <c r="K43" s="7" t="s">
        <v>25</v>
      </c>
      <c r="L43" s="1"/>
      <c r="M43" s="9" t="str">
        <f>VLOOKUP(2,$X$42:$AC$45,2,FALSE)</f>
        <v>Uruguay</v>
      </c>
      <c r="N43" s="2">
        <f>VLOOKUP(2,$X$42:$AC$45,3,FALSE)</f>
        <v>6</v>
      </c>
      <c r="O43" s="2">
        <f>VLOOKUP(2,$X$42:$AC$45,4,FALSE)</f>
        <v>6</v>
      </c>
      <c r="P43" s="2">
        <f>VLOOKUP(2,$X$42:$AC$45,5,FALSE)</f>
        <v>4</v>
      </c>
      <c r="Q43" s="2">
        <f>VLOOKUP(2,$X$42:$AC$45,6,FALSE)</f>
        <v>2</v>
      </c>
      <c r="S43" s="58">
        <f>IF(J43="",0,IF(K43=$B$98,IF(H43&lt;J43,3,IF(H43=J43,1,0)),0))</f>
        <v>0</v>
      </c>
      <c r="T43" s="58"/>
      <c r="U43" s="57">
        <f>IF(H48="",0,IF(K47=$B$98,IF(H48&gt;J48,3,IF(H48=J48,1,0)),0))</f>
        <v>0</v>
      </c>
      <c r="V43" s="58">
        <f>IF(J46="",0,IF(K46=$B$98,IF(J46&gt;H46,3,IF(J46=H46,1,0)),0))</f>
        <v>0</v>
      </c>
      <c r="W43" s="59"/>
      <c r="X43" s="59">
        <f>RANK(AD43,$AD$42:$AD$45)</f>
        <v>4</v>
      </c>
      <c r="Y43" s="38" t="s">
        <v>154</v>
      </c>
      <c r="Z43" s="59">
        <f>SUM(S43:V43)</f>
        <v>0</v>
      </c>
      <c r="AA43" s="59">
        <f>SUM(S47:V47)</f>
        <v>1</v>
      </c>
      <c r="AB43" s="59">
        <f>SUM(T46:T49)</f>
        <v>7</v>
      </c>
      <c r="AC43" s="59">
        <f>AA43-AB43</f>
        <v>-6</v>
      </c>
      <c r="AD43" s="23">
        <f>IF(P$18="",(((((((AE43*10+Z43)*100+AC43)*100+AA43)*10+AK43)*10+AJ43)*100+AP43)*100+AU43)*10+AV43,(((((((AE43*10+Z43)*10+AK43)*10+AJ43)*100+AP43)*100+AU43)*100+AC43)*100+AA43)*10+AV43)</f>
        <v>-5987</v>
      </c>
      <c r="AE43" s="103"/>
      <c r="AF43" s="110">
        <f>IF($Z43=$Z42,$S43-$T42,0)</f>
        <v>0</v>
      </c>
      <c r="AG43" s="110"/>
      <c r="AH43" s="110">
        <f>IF($Z43=$Z44,$U43-$T44,0)</f>
        <v>0</v>
      </c>
      <c r="AI43" s="110">
        <f>IF($Z43=$Z45,$V43-$T45,0)</f>
        <v>0</v>
      </c>
      <c r="AJ43" s="110">
        <f>SUM(AF43:AI43)</f>
        <v>0</v>
      </c>
      <c r="AK43" s="103"/>
      <c r="AL43" s="110">
        <f>IF($Z43=$Z42,$S47-$T46,0)</f>
        <v>0</v>
      </c>
      <c r="AM43" s="110"/>
      <c r="AN43" s="110">
        <f>IF($Z43=$Z44,$U47-$T48,0)</f>
        <v>0</v>
      </c>
      <c r="AO43" s="110">
        <f>IF($Z43=$Z45,$V47-$T49,0)</f>
        <v>0</v>
      </c>
      <c r="AP43" s="110">
        <f>SUM(AL43:AO43)</f>
        <v>0</v>
      </c>
      <c r="AQ43" s="110">
        <f>IF($Z43=$Z42,$S47,0)</f>
        <v>0</v>
      </c>
      <c r="AR43" s="110"/>
      <c r="AS43" s="110">
        <f>IF($Z43=$Z44,$U47,0)</f>
        <v>0</v>
      </c>
      <c r="AT43" s="110">
        <f>IF($Z43=$Z45,$V47,0)</f>
        <v>0</v>
      </c>
      <c r="AU43" s="110">
        <f>SUM(AQ43:AT43)</f>
        <v>0</v>
      </c>
      <c r="AV43" s="103">
        <v>3</v>
      </c>
      <c r="AW43" s="2"/>
      <c r="AX43" s="2"/>
      <c r="AY43" s="2"/>
      <c r="AZ43" s="2"/>
      <c r="BA43" s="2">
        <v>23</v>
      </c>
      <c r="BB43" s="6">
        <f>VLOOKUP(BA43,Spiele!$A$1:$L$116,2,FALSE)</f>
        <v>46190.5</v>
      </c>
      <c r="BC43" s="6" t="str">
        <f>VLOOKUP(BA43,Spiele!$A$1:$L$116,9,FALSE)</f>
        <v>Houston</v>
      </c>
      <c r="BD43" s="54" t="str">
        <f>BY42</f>
        <v>Portugal</v>
      </c>
      <c r="BE43" s="38" t="s">
        <v>23</v>
      </c>
      <c r="BF43" s="54" t="str">
        <f>BY43</f>
        <v>DR Kongo</v>
      </c>
      <c r="BG43" s="51"/>
      <c r="BH43" s="74">
        <v>1</v>
      </c>
      <c r="BI43" s="11" t="s">
        <v>24</v>
      </c>
      <c r="BJ43" s="74">
        <v>1</v>
      </c>
      <c r="BK43" s="7" t="s">
        <v>25</v>
      </c>
      <c r="BL43" s="1"/>
      <c r="BM43" s="9" t="str">
        <f>VLOOKUP(2,$BX$42:$CC$45,2,FALSE)</f>
        <v>Kolumbien</v>
      </c>
      <c r="BN43" s="2">
        <f>VLOOKUP(2,$BX$42:$CC$45,3,FALSE)</f>
        <v>6</v>
      </c>
      <c r="BO43" s="2">
        <f>VLOOKUP(2,$BX$42:$CC$45,4,FALSE)</f>
        <v>5</v>
      </c>
      <c r="BP43" s="2">
        <f>VLOOKUP(2,$BX$42:$CC$45,5,FALSE)</f>
        <v>3</v>
      </c>
      <c r="BQ43" s="2">
        <f>VLOOKUP(2,$BX$42:$CC$45,6,FALSE)</f>
        <v>2</v>
      </c>
      <c r="BS43" s="58">
        <f>IF(BJ43="",0,IF(BK43=$B$98,IF(BH43&lt;BJ43,3,IF(BH43=BJ43,1,0)),0))</f>
        <v>1</v>
      </c>
      <c r="BT43" s="58"/>
      <c r="BU43" s="57">
        <f>IF(BH48="",0,IF(BK47=$B$98,IF(BH48&gt;BJ48,3,IF(BH48=BJ48,1,0)),0))</f>
        <v>3</v>
      </c>
      <c r="BV43" s="58">
        <f>IF(BJ46="",0,IF(BK46=$B$98,IF(BJ46&gt;BH46,3,IF(BJ46=BH46,1,0)),0))</f>
        <v>0</v>
      </c>
      <c r="BW43" s="1"/>
      <c r="BX43" s="1">
        <f>RANK(CD43,$CD$42:$CD$45)</f>
        <v>3</v>
      </c>
      <c r="BY43" s="38" t="s">
        <v>155</v>
      </c>
      <c r="BZ43" s="1">
        <f>SUM(BS43:BV43)</f>
        <v>4</v>
      </c>
      <c r="CA43" s="1">
        <f>SUM(BS47:BV47)</f>
        <v>4</v>
      </c>
      <c r="CB43" s="1">
        <f>SUM(BT46:BT49)</f>
        <v>2</v>
      </c>
      <c r="CC43" s="1">
        <f>CA43-CB43</f>
        <v>2</v>
      </c>
      <c r="CD43" s="23">
        <f>IF(BP$8="",(((((((CE43*10+BZ43)*100+CC43)*100+CA43)*10+CK43)*10+CJ43)*100+CP43)*100+CU43)*10+CV43,(((((((CE43*10+BZ43)*10+CK43)*10+CJ43)*100+CP43)*100+CU43)*100+CC43)*100+CA43)*10+CV43)</f>
        <v>400000002043</v>
      </c>
      <c r="CE43" s="107"/>
      <c r="CF43" s="111">
        <f>IF($BZ43=$BZ42,$BS43-$BT42,0)</f>
        <v>0</v>
      </c>
      <c r="CG43" s="111"/>
      <c r="CH43" s="111">
        <f>IF($BZ43=$BZ44,$BU43-$BT44,0)</f>
        <v>0</v>
      </c>
      <c r="CI43" s="111">
        <f>IF($BZ43=$BZ45,$BV43-$BT45,0)</f>
        <v>0</v>
      </c>
      <c r="CJ43" s="111">
        <f>SUM(CF43:CI43)</f>
        <v>0</v>
      </c>
      <c r="CK43" s="107"/>
      <c r="CL43" s="111">
        <f>IF($BZ43=$BZ42,$BS47-$BT46,0)</f>
        <v>0</v>
      </c>
      <c r="CM43" s="111"/>
      <c r="CN43" s="111">
        <f>IF($BZ43=$BZ44,$BU47-$BT48,0)</f>
        <v>0</v>
      </c>
      <c r="CO43" s="111">
        <f>IF($BZ43=$BZ45,$BV47-$BT49,0)</f>
        <v>0</v>
      </c>
      <c r="CP43" s="111">
        <f>SUM(CL43:CO43)</f>
        <v>0</v>
      </c>
      <c r="CQ43" s="111">
        <f>IF($BZ43=$BZ42,$BS47,0)</f>
        <v>0</v>
      </c>
      <c r="CR43" s="111"/>
      <c r="CS43" s="111">
        <f>IF($BZ43=$BZ44,$BU47,0)</f>
        <v>0</v>
      </c>
      <c r="CT43" s="111">
        <f>IF($BZ43=$BZ45,$BV47,0)</f>
        <v>0</v>
      </c>
      <c r="CU43" s="111">
        <f>SUM(CQ43:CT43)</f>
        <v>0</v>
      </c>
      <c r="CV43" s="107">
        <v>3</v>
      </c>
    </row>
    <row r="44" spans="1:104">
      <c r="A44" s="2">
        <v>13</v>
      </c>
      <c r="B44" s="6">
        <f>VLOOKUP(A44,Spiele!$A$1:$L$116,2,FALSE)</f>
        <v>46188.75</v>
      </c>
      <c r="C44" s="6" t="str">
        <f>VLOOKUP(A44,Spiele!$A$1:$L$116,9,FALSE)</f>
        <v>Miami</v>
      </c>
      <c r="D44" s="54" t="str">
        <f>Y44</f>
        <v>Saudiarabien</v>
      </c>
      <c r="E44" s="38" t="s">
        <v>23</v>
      </c>
      <c r="F44" s="54" t="str">
        <f>Y45</f>
        <v>Uruguay</v>
      </c>
      <c r="G44" s="51"/>
      <c r="H44" s="74">
        <v>1</v>
      </c>
      <c r="I44" s="11" t="s">
        <v>24</v>
      </c>
      <c r="J44" s="74">
        <v>2</v>
      </c>
      <c r="K44" s="7" t="s">
        <v>25</v>
      </c>
      <c r="L44" s="1"/>
      <c r="M44" s="9" t="str">
        <f>VLOOKUP(3,$X$42:$AC$45,2,FALSE)</f>
        <v>Saudiarabien</v>
      </c>
      <c r="N44" s="2">
        <f>VLOOKUP(3,$X$42:$AC$45,3,FALSE)</f>
        <v>3</v>
      </c>
      <c r="O44" s="2">
        <f>VLOOKUP(3,$X$42:$AC$45,4,FALSE)</f>
        <v>3</v>
      </c>
      <c r="P44" s="2">
        <f>VLOOKUP(3,$X$42:$AC$45,5,FALSE)</f>
        <v>7</v>
      </c>
      <c r="Q44" s="2">
        <f>VLOOKUP(3,$X$42:$AC$45,6,FALSE)</f>
        <v>-4</v>
      </c>
      <c r="S44" s="58">
        <f>IF(J45="",0,IF(K45=$B$98,IF(H45&lt;J45,3,IF(H45=J45,1,0)),0))</f>
        <v>0</v>
      </c>
      <c r="T44" s="58">
        <f>IF(J48="",0,IF(K47=$B$98,IF(H48&lt;J48,3,IF(H48=J48,1,0)),0))</f>
        <v>3</v>
      </c>
      <c r="U44" s="57"/>
      <c r="V44" s="58">
        <f>IF(H44="",0,IF(K44=$B$98,IF(H44&gt;J44,3,IF(H44=J44,1,0)),0))</f>
        <v>0</v>
      </c>
      <c r="W44" s="59"/>
      <c r="X44" s="59">
        <f>RANK(AD44,$AD$42:$AD$45)</f>
        <v>3</v>
      </c>
      <c r="Y44" s="38" t="s">
        <v>156</v>
      </c>
      <c r="Z44" s="59">
        <f>SUM(S44:V44)</f>
        <v>3</v>
      </c>
      <c r="AA44" s="59">
        <f>SUM(S48:V48)</f>
        <v>3</v>
      </c>
      <c r="AB44" s="59">
        <f>SUM(U46:U49)</f>
        <v>7</v>
      </c>
      <c r="AC44" s="59">
        <f>AA44-AB44</f>
        <v>-4</v>
      </c>
      <c r="AD44" s="23">
        <f>IF(P$18="",(((((((AE44*10+Z44)*100+AC44)*100+AA44)*10+AK44)*10+AJ44)*100+AP44)*100+AU44)*10+AV44,(((((((AE44*10+Z44)*10+AK44)*10+AJ44)*100+AP44)*100+AU44)*100+AC44)*100+AA44)*10+AV44)</f>
        <v>299999996032</v>
      </c>
      <c r="AE44" s="103"/>
      <c r="AF44" s="110">
        <f>IF($Z44=$Z42,$S44-$U42,0)</f>
        <v>0</v>
      </c>
      <c r="AG44" s="110">
        <f>IF($Z44=$Z43,$T44-$U43,0)</f>
        <v>0</v>
      </c>
      <c r="AH44" s="110"/>
      <c r="AI44" s="110">
        <f>IF($Z44=$Z45,$V44-$U45,0)</f>
        <v>0</v>
      </c>
      <c r="AJ44" s="110">
        <f>SUM(AF44:AI44)</f>
        <v>0</v>
      </c>
      <c r="AK44" s="103"/>
      <c r="AL44" s="110">
        <f>IF($Z44=$Z42,$S48-$U46,0)</f>
        <v>0</v>
      </c>
      <c r="AM44" s="110">
        <f>IF($Z44=$Z43,$T48-$U47,0)</f>
        <v>0</v>
      </c>
      <c r="AN44" s="110"/>
      <c r="AO44" s="110">
        <f>IF($Z44=$Z45,$V48-$U49,0)</f>
        <v>0</v>
      </c>
      <c r="AP44" s="110">
        <f>SUM(AL44:AO44)</f>
        <v>0</v>
      </c>
      <c r="AQ44" s="110">
        <f>IF($Z44=$Z42,$S48,0)</f>
        <v>0</v>
      </c>
      <c r="AR44" s="110">
        <f>IF($Z44=$Z43,$T48,0)</f>
        <v>0</v>
      </c>
      <c r="AS44" s="110"/>
      <c r="AT44" s="110">
        <f>IF($Z44=$Z45,$V48,0)</f>
        <v>0</v>
      </c>
      <c r="AU44" s="110">
        <f>SUM(AQ44:AT44)</f>
        <v>0</v>
      </c>
      <c r="AV44" s="103">
        <v>2</v>
      </c>
      <c r="AW44" s="2"/>
      <c r="AX44" s="2"/>
      <c r="AY44" s="2"/>
      <c r="AZ44" s="2"/>
      <c r="BA44" s="2">
        <v>24</v>
      </c>
      <c r="BB44" s="6">
        <f>VLOOKUP(BA44,Spiele!$A$1:$L$116,2,FALSE)</f>
        <v>46190.875</v>
      </c>
      <c r="BC44" s="6" t="str">
        <f>VLOOKUP(BA44,Spiele!$A$1:$L$116,9,FALSE)</f>
        <v>Mexico City</v>
      </c>
      <c r="BD44" s="54" t="str">
        <f>BY44</f>
        <v>Usbekistan</v>
      </c>
      <c r="BE44" s="38" t="s">
        <v>23</v>
      </c>
      <c r="BF44" s="54" t="str">
        <f>BY45</f>
        <v>Kolumbien</v>
      </c>
      <c r="BG44" s="51"/>
      <c r="BH44" s="74">
        <v>1</v>
      </c>
      <c r="BI44" s="11" t="s">
        <v>24</v>
      </c>
      <c r="BJ44" s="74">
        <v>3</v>
      </c>
      <c r="BK44" s="7" t="s">
        <v>25</v>
      </c>
      <c r="BL44" s="1"/>
      <c r="BM44" s="9" t="str">
        <f>VLOOKUP(3,$BX$42:$CC$45,2,FALSE)</f>
        <v>DR Kongo</v>
      </c>
      <c r="BN44" s="2">
        <f>VLOOKUP(3,$BX$42:$CC$45,3,FALSE)</f>
        <v>4</v>
      </c>
      <c r="BO44" s="2">
        <f>VLOOKUP(3,$BX$42:$CC$45,4,FALSE)</f>
        <v>4</v>
      </c>
      <c r="BP44" s="2">
        <f>VLOOKUP(3,$BX$42:$CC$45,5,FALSE)</f>
        <v>2</v>
      </c>
      <c r="BQ44" s="2">
        <f>VLOOKUP(3,$BX$42:$CC$45,6,FALSE)</f>
        <v>2</v>
      </c>
      <c r="BS44" s="58">
        <f>IF(BJ45="",0,IF(BK45=$B$98,IF(BH45&lt;BJ45,3,IF(BH45=BJ45,1,0)),0))</f>
        <v>0</v>
      </c>
      <c r="BT44" s="58">
        <f>IF(BJ48="",0,IF(BK47=$B$98,IF(BH48&lt;BJ48,3,IF(BH48=BJ48,1,0)),0))</f>
        <v>0</v>
      </c>
      <c r="BU44" s="57"/>
      <c r="BV44" s="58">
        <f>IF(BH44="",0,IF(BK44=$B$98,IF(BH44&gt;BJ44,3,IF(BH44=BJ44,1,0)),0))</f>
        <v>0</v>
      </c>
      <c r="BW44" s="1"/>
      <c r="BX44" s="1">
        <f>RANK(CD44,$CD$42:$CD$45)</f>
        <v>4</v>
      </c>
      <c r="BY44" s="38" t="s">
        <v>157</v>
      </c>
      <c r="BZ44" s="1">
        <f>SUM(BS44:BV44)</f>
        <v>0</v>
      </c>
      <c r="CA44" s="1">
        <f>SUM(BS48:BV48)</f>
        <v>2</v>
      </c>
      <c r="CB44" s="1">
        <f>SUM(BU46:BU49)</f>
        <v>9</v>
      </c>
      <c r="CC44" s="1">
        <f>CA44-CB44</f>
        <v>-7</v>
      </c>
      <c r="CD44" s="23">
        <f>IF(BP$8="",(((((((CE44*10+BZ44)*100+CC44)*100+CA44)*10+CK44)*10+CJ44)*100+CP44)*100+CU44)*10+CV44,(((((((CE44*10+BZ44)*10+CK44)*10+CJ44)*100+CP44)*100+CU44)*100+CC44)*100+CA44)*10+CV44)</f>
        <v>-6978</v>
      </c>
      <c r="CE44" s="107"/>
      <c r="CF44" s="111">
        <f>IF($BZ44=$BZ42,$BS44-$BU42,0)</f>
        <v>0</v>
      </c>
      <c r="CG44" s="111">
        <f>IF($BZ44=$BZ43,$BT44-$BU43,0)</f>
        <v>0</v>
      </c>
      <c r="CH44" s="111"/>
      <c r="CI44" s="111">
        <f>IF($BZ44=$BZ45,$BV44-$BU45,0)</f>
        <v>0</v>
      </c>
      <c r="CJ44" s="111">
        <f>SUM(CF44:CI44)</f>
        <v>0</v>
      </c>
      <c r="CK44" s="107"/>
      <c r="CL44" s="111">
        <f>IF($BZ44=$BZ42,$BS48-$BU46,0)</f>
        <v>0</v>
      </c>
      <c r="CM44" s="111">
        <f>IF($BZ44=$BZ43,$BT48-$BU47,0)</f>
        <v>0</v>
      </c>
      <c r="CN44" s="111"/>
      <c r="CO44" s="111">
        <f>IF($BZ44=$BZ45,$BV48-$BU49,0)</f>
        <v>0</v>
      </c>
      <c r="CP44" s="111">
        <f>SUM(CL44:CO44)</f>
        <v>0</v>
      </c>
      <c r="CQ44" s="111">
        <f>IF($BZ44=$BZ42,$BS48,0)</f>
        <v>0</v>
      </c>
      <c r="CR44" s="111">
        <f>IF($BZ44=$BZ43,$BT48,0)</f>
        <v>0</v>
      </c>
      <c r="CS44" s="111"/>
      <c r="CT44" s="111">
        <f>IF($BZ44=$BZ45,$BV48,0)</f>
        <v>0</v>
      </c>
      <c r="CU44" s="111">
        <f>SUM(CQ44:CT44)</f>
        <v>0</v>
      </c>
      <c r="CV44" s="107">
        <v>2</v>
      </c>
    </row>
    <row r="45" spans="1:104">
      <c r="A45" s="2">
        <v>38</v>
      </c>
      <c r="B45" s="6">
        <f>VLOOKUP(A45,Spiele!$A$1:$L$116,2,FALSE)</f>
        <v>46194.5</v>
      </c>
      <c r="C45" s="6" t="str">
        <f>VLOOKUP(A45,Spiele!$A$1:$L$116,9,FALSE)</f>
        <v>Atlanta</v>
      </c>
      <c r="D45" s="54" t="str">
        <f>Y42</f>
        <v>Spanien</v>
      </c>
      <c r="E45" s="38" t="s">
        <v>23</v>
      </c>
      <c r="F45" s="54" t="str">
        <f>Y44</f>
        <v>Saudiarabien</v>
      </c>
      <c r="G45" s="51"/>
      <c r="H45" s="74">
        <v>4</v>
      </c>
      <c r="I45" s="11" t="s">
        <v>24</v>
      </c>
      <c r="J45" s="74">
        <v>0</v>
      </c>
      <c r="K45" s="7" t="s">
        <v>25</v>
      </c>
      <c r="L45" s="1"/>
      <c r="M45" s="9" t="str">
        <f>VLOOKUP(4,$X$42:$AC$45,2,FALSE)</f>
        <v>Kap Verde</v>
      </c>
      <c r="N45" s="2">
        <f>VLOOKUP(4,$X$42:$AC$45,3,FALSE)</f>
        <v>0</v>
      </c>
      <c r="O45" s="2">
        <f>VLOOKUP(4,$X$42:$AC$45,4,FALSE)</f>
        <v>1</v>
      </c>
      <c r="P45" s="2">
        <f>VLOOKUP(4,$X$42:$AC$45,5,FALSE)</f>
        <v>7</v>
      </c>
      <c r="Q45" s="2">
        <f>VLOOKUP(4,$X$42:$AC$45,6,FALSE)</f>
        <v>-6</v>
      </c>
      <c r="S45" s="58">
        <f>IF(H47="",0,IF(K48=$B$98,IF(H47&gt;J47,3,IF(H47=J47,1,0)),0))</f>
        <v>0</v>
      </c>
      <c r="T45" s="58">
        <f>IF(H46="",0,IF(K46=$B$98,IF(J46&lt;H46,3,IF(J46=H46,1,0)),0))</f>
        <v>3</v>
      </c>
      <c r="U45" s="57">
        <f>IF(J44="",0,IF(K44=$B$98,IF(H44&lt;J44,3,IF(H44=J44,1,0)),0))</f>
        <v>3</v>
      </c>
      <c r="V45" s="58"/>
      <c r="W45" s="59"/>
      <c r="X45" s="59">
        <f>RANK(AD45,$AD$42:$AD$45)</f>
        <v>2</v>
      </c>
      <c r="Y45" s="38" t="s">
        <v>158</v>
      </c>
      <c r="Z45" s="59">
        <f>SUM(S45:V45)</f>
        <v>6</v>
      </c>
      <c r="AA45" s="59">
        <f>SUM(S49:V49)</f>
        <v>6</v>
      </c>
      <c r="AB45" s="59">
        <f>SUM(V46:V49)</f>
        <v>4</v>
      </c>
      <c r="AC45" s="59">
        <f>AA45-AB45</f>
        <v>2</v>
      </c>
      <c r="AD45" s="23">
        <f>IF(P$18="",(((((((AE45*10+Z45)*100+AC45)*100+AA45)*10+AK45)*10+AJ45)*100+AP45)*100+AU45)*10+AV45,(((((((AE45*10+Z45)*10+AK45)*10+AJ45)*100+AP45)*100+AU45)*100+AC45)*100+AA45)*10+AV45)</f>
        <v>600000002061</v>
      </c>
      <c r="AE45" s="103"/>
      <c r="AF45" s="110">
        <f>IF($Z45=$Z42,$S45-$V42,0)</f>
        <v>0</v>
      </c>
      <c r="AG45" s="110">
        <f>IF($Z45=$Z43,$T45-$V43,0)</f>
        <v>0</v>
      </c>
      <c r="AH45" s="110">
        <f>IF($Z45=$Z44,$U45-$V44,0)</f>
        <v>0</v>
      </c>
      <c r="AI45" s="110"/>
      <c r="AJ45" s="110">
        <f>SUM(AF45:AI45)</f>
        <v>0</v>
      </c>
      <c r="AK45" s="103"/>
      <c r="AL45" s="110">
        <f>IF($Z45=$Z42,$S49-$V46,0)</f>
        <v>0</v>
      </c>
      <c r="AM45" s="110">
        <f>IF($Z45=$Z43,$T49-$V47,0)</f>
        <v>0</v>
      </c>
      <c r="AN45" s="110">
        <f>IF($Z45=$Z44,$U49-$V48,0)</f>
        <v>0</v>
      </c>
      <c r="AO45" s="110"/>
      <c r="AP45" s="110">
        <f>SUM(AL45:AO45)</f>
        <v>0</v>
      </c>
      <c r="AQ45" s="110">
        <f>IF($Z45=$Z42,$S49,0)</f>
        <v>0</v>
      </c>
      <c r="AR45" s="110">
        <f>IF($Z45=$Z43,$T49,0)</f>
        <v>0</v>
      </c>
      <c r="AS45" s="110">
        <f>IF($Z45=$Z44,$U49,0)</f>
        <v>0</v>
      </c>
      <c r="AT45" s="110"/>
      <c r="AU45" s="110">
        <f>SUM(AQ45:AT45)</f>
        <v>0</v>
      </c>
      <c r="AV45" s="103">
        <v>1</v>
      </c>
      <c r="AW45" s="2"/>
      <c r="AX45" s="2"/>
      <c r="AY45" s="2"/>
      <c r="AZ45" s="2"/>
      <c r="BA45" s="2">
        <v>47</v>
      </c>
      <c r="BB45" s="6">
        <f>VLOOKUP(BA45,Spiele!$A$1:$L$116,2,FALSE)</f>
        <v>46196.5</v>
      </c>
      <c r="BC45" s="6" t="str">
        <f>VLOOKUP(BA45,Spiele!$A$1:$L$116,9,FALSE)</f>
        <v>Houston</v>
      </c>
      <c r="BD45" s="54" t="str">
        <f>BY42</f>
        <v>Portugal</v>
      </c>
      <c r="BE45" s="38" t="s">
        <v>23</v>
      </c>
      <c r="BF45" s="54" t="str">
        <f>BY44</f>
        <v>Usbekistan</v>
      </c>
      <c r="BG45" s="51"/>
      <c r="BH45" s="74">
        <v>3</v>
      </c>
      <c r="BI45" s="11" t="s">
        <v>24</v>
      </c>
      <c r="BJ45" s="74">
        <v>1</v>
      </c>
      <c r="BK45" s="7" t="s">
        <v>25</v>
      </c>
      <c r="BL45" s="1"/>
      <c r="BM45" s="9" t="str">
        <f>VLOOKUP(4,$BX$42:CC$45,2,FALSE)</f>
        <v>Usbekistan</v>
      </c>
      <c r="BN45" s="2">
        <f>VLOOKUP(4,$BX$42:$CC$45,3,FALSE)</f>
        <v>0</v>
      </c>
      <c r="BO45" s="2">
        <f>VLOOKUP(4,$BX$42:$CC$45,4,FALSE)</f>
        <v>2</v>
      </c>
      <c r="BP45" s="2">
        <f>VLOOKUP(4,$BX$42:$CC$45,5,FALSE)</f>
        <v>9</v>
      </c>
      <c r="BQ45" s="2">
        <f>VLOOKUP(4,$BX$42:$CC$45,6,FALSE)</f>
        <v>-7</v>
      </c>
      <c r="BS45" s="58">
        <f>IF(BH47="",0,IF(BK48=$B$98,IF(BH47&gt;BJ47,3,IF(BH47=BJ47,1,0)),0))</f>
        <v>0</v>
      </c>
      <c r="BT45" s="58">
        <f>IF(BH46="",0,IF(BK46=$B$98,IF(BJ46&lt;BH46,3,IF(BJ46=BH46,1,0)),0))</f>
        <v>3</v>
      </c>
      <c r="BU45" s="57">
        <f>IF(BJ44="",0,IF(BK44=$B$98,IF(BH44&lt;BJ44,3,IF(BH44=BJ44,1,0)),0))</f>
        <v>3</v>
      </c>
      <c r="BV45" s="58"/>
      <c r="BW45" s="1"/>
      <c r="BX45" s="1">
        <f>RANK(CD45,$CD$42:$CD$45)</f>
        <v>2</v>
      </c>
      <c r="BY45" s="38" t="s">
        <v>159</v>
      </c>
      <c r="BZ45" s="1">
        <f>SUM(BS45:BV45)</f>
        <v>6</v>
      </c>
      <c r="CA45" s="1">
        <f>SUM(BS49:BV49)</f>
        <v>5</v>
      </c>
      <c r="CB45" s="1">
        <f>SUM(BV46:BV49)</f>
        <v>3</v>
      </c>
      <c r="CC45" s="1">
        <f>CA45-CB45</f>
        <v>2</v>
      </c>
      <c r="CD45" s="23">
        <f>IF(BP$8="",(((((((CE45*10+BZ45)*100+CC45)*100+CA45)*10+CK45)*10+CJ45)*100+CP45)*100+CU45)*10+CV45,(((((((CE45*10+BZ45)*10+CK45)*10+CJ45)*100+CP45)*100+CU45)*100+CC45)*100+CA45)*10+CV45)</f>
        <v>600000002051</v>
      </c>
      <c r="CE45" s="107"/>
      <c r="CF45" s="111">
        <f>IF($BZ45=$BZ42,$BS45-$BV42,0)</f>
        <v>0</v>
      </c>
      <c r="CG45" s="111">
        <f>IF($BZ45=$BZ43,$BT45-$BV43,0)</f>
        <v>0</v>
      </c>
      <c r="CH45" s="111">
        <f>IF($BZ45=$BZ44,$BU45-$BV44,0)</f>
        <v>0</v>
      </c>
      <c r="CI45" s="111"/>
      <c r="CJ45" s="111">
        <f>SUM(CF45:CI45)</f>
        <v>0</v>
      </c>
      <c r="CK45" s="107"/>
      <c r="CL45" s="111">
        <f>IF($BZ45=$BZ42,$BS49-$BV46,0)</f>
        <v>0</v>
      </c>
      <c r="CM45" s="111">
        <f>IF($BZ45=$BZ43,$BT49-$BV47,0)</f>
        <v>0</v>
      </c>
      <c r="CN45" s="111">
        <f>IF($BZ45=$BZ44,$BU49-$BV48,0)</f>
        <v>0</v>
      </c>
      <c r="CO45" s="111"/>
      <c r="CP45" s="111">
        <f>SUM(CL45:CO45)</f>
        <v>0</v>
      </c>
      <c r="CQ45" s="111">
        <f>IF($BZ45=$BZ42,$BS49,0)</f>
        <v>0</v>
      </c>
      <c r="CR45" s="111">
        <f>IF($BZ45=$BZ43,$BT49,0)</f>
        <v>0</v>
      </c>
      <c r="CS45" s="111">
        <f>IF($BZ45=$BZ44,$BU49,0)</f>
        <v>0</v>
      </c>
      <c r="CT45" s="111"/>
      <c r="CU45" s="111">
        <f>SUM(CQ45:CT45)</f>
        <v>0</v>
      </c>
      <c r="CV45" s="107">
        <v>1</v>
      </c>
    </row>
    <row r="46" spans="1:104">
      <c r="A46" s="2">
        <v>37</v>
      </c>
      <c r="B46" s="6">
        <f>VLOOKUP(A46,Spiele!$A$1:$L$116,2,FALSE)</f>
        <v>46194.75</v>
      </c>
      <c r="C46" s="6" t="str">
        <f>VLOOKUP(A46,Spiele!$A$1:$L$116,9,FALSE)</f>
        <v>Miami</v>
      </c>
      <c r="D46" s="54" t="str">
        <f>Y45</f>
        <v>Uruguay</v>
      </c>
      <c r="E46" s="38" t="s">
        <v>23</v>
      </c>
      <c r="F46" s="54" t="str">
        <f>Y43</f>
        <v>Kap Verde</v>
      </c>
      <c r="G46" s="51"/>
      <c r="H46" s="74">
        <v>2</v>
      </c>
      <c r="I46" s="11" t="s">
        <v>24</v>
      </c>
      <c r="J46" s="74">
        <v>0</v>
      </c>
      <c r="K46" s="7" t="s">
        <v>25</v>
      </c>
      <c r="L46" s="1"/>
      <c r="S46" s="58"/>
      <c r="T46" s="58">
        <f>IF(K43=$B$98,H43,0)</f>
        <v>3</v>
      </c>
      <c r="U46" s="57">
        <f>IF(K45=$B$98,H45,0)</f>
        <v>4</v>
      </c>
      <c r="V46" s="58">
        <f>IF(K48=$B$98,J47,0)</f>
        <v>3</v>
      </c>
      <c r="W46" s="59"/>
      <c r="X46" s="59"/>
      <c r="Y46" s="38"/>
      <c r="Z46" s="59"/>
      <c r="AA46" s="59"/>
      <c r="AB46" s="59"/>
      <c r="AC46" s="59"/>
      <c r="AD46" s="23"/>
      <c r="AE46" s="103"/>
      <c r="AF46" s="110"/>
      <c r="AG46" s="110"/>
      <c r="AH46" s="110"/>
      <c r="AI46" s="110"/>
      <c r="AJ46" s="110"/>
      <c r="AK46" s="103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03"/>
      <c r="AW46" s="2"/>
      <c r="AX46" s="2"/>
      <c r="AY46" s="2"/>
      <c r="AZ46" s="2"/>
      <c r="BA46" s="2">
        <v>48</v>
      </c>
      <c r="BB46" s="6">
        <f>VLOOKUP(BA46,Spiele!$A$1:$L$116,2,FALSE)</f>
        <v>46196.875</v>
      </c>
      <c r="BC46" s="6" t="str">
        <f>VLOOKUP(BA46,Spiele!$A$1:$L$116,9,FALSE)</f>
        <v>Guadalajara</v>
      </c>
      <c r="BD46" s="54" t="str">
        <f>BY45</f>
        <v>Kolumbien</v>
      </c>
      <c r="BE46" s="38" t="s">
        <v>23</v>
      </c>
      <c r="BF46" s="54" t="str">
        <f>BY43</f>
        <v>DR Kongo</v>
      </c>
      <c r="BG46" s="51"/>
      <c r="BH46" s="74">
        <v>1</v>
      </c>
      <c r="BI46" s="11" t="s">
        <v>24</v>
      </c>
      <c r="BJ46" s="74">
        <v>0</v>
      </c>
      <c r="BK46" s="7" t="s">
        <v>25</v>
      </c>
      <c r="BL46" s="1"/>
      <c r="BS46" s="58"/>
      <c r="BT46" s="58">
        <f>IF(BK43=$B$98,BH43,0)</f>
        <v>1</v>
      </c>
      <c r="BU46" s="57">
        <f>IF(BK45=$B$98,BH45,0)</f>
        <v>3</v>
      </c>
      <c r="BV46" s="58">
        <f>IF(BK48=$B$98,BJ47,0)</f>
        <v>2</v>
      </c>
      <c r="BW46" s="1"/>
      <c r="BX46" s="1"/>
      <c r="BY46" s="38"/>
      <c r="BZ46" s="1"/>
      <c r="CA46" s="1"/>
      <c r="CB46" s="1"/>
      <c r="CC46" s="1"/>
      <c r="CD46" s="23"/>
      <c r="CE46" s="107"/>
      <c r="CF46" s="111"/>
      <c r="CG46" s="111"/>
      <c r="CH46" s="111"/>
      <c r="CI46" s="111"/>
      <c r="CJ46" s="111"/>
      <c r="CK46" s="107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07"/>
    </row>
    <row r="47" spans="1:104">
      <c r="A47" s="2">
        <v>66</v>
      </c>
      <c r="B47" s="6">
        <f>VLOOKUP(A47,Spiele!$A$1:$L$116,2,FALSE)</f>
        <v>46199.791666666672</v>
      </c>
      <c r="C47" s="6" t="str">
        <f>VLOOKUP(A47,Spiele!$A$1:$L$116,9,FALSE)</f>
        <v>Guadalajara</v>
      </c>
      <c r="D47" s="54" t="str">
        <f>Y45</f>
        <v>Uruguay</v>
      </c>
      <c r="E47" s="38" t="s">
        <v>23</v>
      </c>
      <c r="F47" s="54" t="str">
        <f>Y42</f>
        <v>Spanien</v>
      </c>
      <c r="G47" s="51"/>
      <c r="H47" s="74">
        <v>2</v>
      </c>
      <c r="I47" s="11" t="s">
        <v>24</v>
      </c>
      <c r="J47" s="74">
        <v>3</v>
      </c>
      <c r="K47" s="7" t="s">
        <v>25</v>
      </c>
      <c r="L47" s="1"/>
      <c r="M47" s="126" t="str">
        <f>IF(N42&gt;0,M42,"")</f>
        <v>Spanien</v>
      </c>
      <c r="N47" s="2" t="s">
        <v>160</v>
      </c>
      <c r="S47" s="58">
        <f>IF(K43=$B$98,J43,0)</f>
        <v>0</v>
      </c>
      <c r="T47" s="58"/>
      <c r="U47" s="57">
        <f>IF(K47=$B$98,H48,0)</f>
        <v>1</v>
      </c>
      <c r="V47" s="58">
        <f>IF(K46=$B$98,J46,0)</f>
        <v>0</v>
      </c>
      <c r="W47" s="59"/>
      <c r="X47" s="59"/>
      <c r="Y47" s="38"/>
      <c r="Z47" s="59"/>
      <c r="AA47" s="59"/>
      <c r="AB47" s="59"/>
      <c r="AC47" s="59"/>
      <c r="AD47" s="23" t="s">
        <v>91</v>
      </c>
      <c r="AE47" s="103"/>
      <c r="AF47" s="110"/>
      <c r="AG47" s="110"/>
      <c r="AH47" s="110"/>
      <c r="AI47" s="110"/>
      <c r="AJ47" s="110"/>
      <c r="AK47" s="103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03"/>
      <c r="AW47" s="2"/>
      <c r="AX47" s="2"/>
      <c r="AY47" s="2"/>
      <c r="AZ47" s="2"/>
      <c r="BA47" s="2">
        <v>72</v>
      </c>
      <c r="BB47" s="6">
        <f>VLOOKUP(BA47,Spiele!$A$1:$L$116,2,FALSE)</f>
        <v>46200.8125</v>
      </c>
      <c r="BC47" s="6" t="str">
        <f>VLOOKUP(BA47,Spiele!$A$1:$L$116,9,FALSE)</f>
        <v>Atlanta</v>
      </c>
      <c r="BD47" s="54" t="str">
        <f>BY45</f>
        <v>Kolumbien</v>
      </c>
      <c r="BE47" s="38" t="s">
        <v>23</v>
      </c>
      <c r="BF47" s="54" t="str">
        <f>BY42</f>
        <v>Portugal</v>
      </c>
      <c r="BG47" s="51"/>
      <c r="BH47" s="74">
        <v>1</v>
      </c>
      <c r="BI47" s="11" t="s">
        <v>24</v>
      </c>
      <c r="BJ47" s="74">
        <v>2</v>
      </c>
      <c r="BK47" s="7" t="s">
        <v>25</v>
      </c>
      <c r="BL47" s="1"/>
      <c r="BM47" s="9" t="str">
        <f>IF(BN42&gt;0,BM42,"")</f>
        <v>Portugal</v>
      </c>
      <c r="BN47" s="2" t="s">
        <v>161</v>
      </c>
      <c r="BS47" s="58">
        <f>IF(BK43=$B$98,BJ43,0)</f>
        <v>1</v>
      </c>
      <c r="BT47" s="58"/>
      <c r="BU47" s="57">
        <f>IF(BK47=$B$98,BH48,0)</f>
        <v>3</v>
      </c>
      <c r="BV47" s="58">
        <f>IF(BK46=$B$98,BJ46,0)</f>
        <v>0</v>
      </c>
      <c r="BW47" s="1"/>
      <c r="BX47" s="1"/>
      <c r="BY47" s="38"/>
      <c r="BZ47" s="1"/>
      <c r="CA47" s="1"/>
      <c r="CB47" s="1"/>
      <c r="CC47" s="1"/>
      <c r="CD47" s="23" t="s">
        <v>91</v>
      </c>
      <c r="CE47" s="107"/>
      <c r="CF47" s="111"/>
      <c r="CG47" s="111"/>
      <c r="CH47" s="111"/>
      <c r="CI47" s="111"/>
      <c r="CJ47" s="111"/>
      <c r="CK47" s="107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07"/>
    </row>
    <row r="48" spans="1:104">
      <c r="A48" s="2">
        <v>65</v>
      </c>
      <c r="B48" s="6">
        <f>VLOOKUP(A48,Spiele!$A$1:$L$116,2,FALSE)</f>
        <v>46199.791666666672</v>
      </c>
      <c r="C48" s="6" t="str">
        <f>VLOOKUP(A48,Spiele!$A$1:$L$116,9,FALSE)</f>
        <v>Houston</v>
      </c>
      <c r="D48" s="54" t="str">
        <f>Y43</f>
        <v>Kap Verde</v>
      </c>
      <c r="E48" s="38" t="s">
        <v>23</v>
      </c>
      <c r="F48" s="54" t="str">
        <f>Y44</f>
        <v>Saudiarabien</v>
      </c>
      <c r="G48" s="51"/>
      <c r="H48" s="74">
        <v>1</v>
      </c>
      <c r="I48" s="11" t="s">
        <v>24</v>
      </c>
      <c r="J48" s="74">
        <v>2</v>
      </c>
      <c r="K48" s="7" t="s">
        <v>25</v>
      </c>
      <c r="L48" s="1"/>
      <c r="M48" s="126" t="str">
        <f>IF(N43&gt;0,M43,"")</f>
        <v>Uruguay</v>
      </c>
      <c r="N48" s="2" t="s">
        <v>162</v>
      </c>
      <c r="P48" s="2" t="s">
        <v>11</v>
      </c>
      <c r="S48" s="58">
        <f>IF(K45=$B$98,J45,0)</f>
        <v>0</v>
      </c>
      <c r="T48" s="58">
        <f>IF(K47=$B$98,J48,0)</f>
        <v>2</v>
      </c>
      <c r="U48" s="57"/>
      <c r="V48" s="58">
        <f>IF(K44=$B$98,H44,0)</f>
        <v>1</v>
      </c>
      <c r="W48" s="59"/>
      <c r="X48" s="59"/>
      <c r="Y48" s="38"/>
      <c r="Z48" s="59"/>
      <c r="AA48" s="59"/>
      <c r="AB48" s="59"/>
      <c r="AC48" s="59"/>
      <c r="AD48" s="23" t="s">
        <v>92</v>
      </c>
      <c r="AE48" s="103"/>
      <c r="AF48" s="110"/>
      <c r="AG48" s="110"/>
      <c r="AH48" s="110"/>
      <c r="AI48" s="110"/>
      <c r="AJ48" s="110"/>
      <c r="AK48" s="103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03"/>
      <c r="AW48" s="2"/>
      <c r="AX48" s="2"/>
      <c r="AY48" s="2"/>
      <c r="AZ48" s="2"/>
      <c r="BA48" s="2">
        <v>71</v>
      </c>
      <c r="BB48" s="6">
        <f>VLOOKUP(BA48,Spiele!$A$1:$L$116,2,FALSE)</f>
        <v>46200.8125</v>
      </c>
      <c r="BC48" s="6" t="str">
        <f>VLOOKUP(BA48,Spiele!$A$1:$L$116,9,FALSE)</f>
        <v>Miami</v>
      </c>
      <c r="BD48" s="54" t="str">
        <f>BY43</f>
        <v>DR Kongo</v>
      </c>
      <c r="BE48" s="38" t="s">
        <v>23</v>
      </c>
      <c r="BF48" s="54" t="str">
        <f>BY44</f>
        <v>Usbekistan</v>
      </c>
      <c r="BG48" s="51"/>
      <c r="BH48" s="74">
        <v>3</v>
      </c>
      <c r="BI48" s="11" t="s">
        <v>24</v>
      </c>
      <c r="BJ48" s="74">
        <v>0</v>
      </c>
      <c r="BK48" s="7" t="s">
        <v>25</v>
      </c>
      <c r="BL48" s="1"/>
      <c r="BM48" s="9" t="str">
        <f>IF(BN43&gt;0,BM43,"")</f>
        <v>Kolumbien</v>
      </c>
      <c r="BN48" s="2" t="s">
        <v>163</v>
      </c>
      <c r="BP48" s="2" t="s">
        <v>11</v>
      </c>
      <c r="BS48" s="58">
        <f>IF(BK45=$B$98,BJ45,0)</f>
        <v>1</v>
      </c>
      <c r="BT48" s="58">
        <f>IF(BK47=$B$98,BJ48,0)</f>
        <v>0</v>
      </c>
      <c r="BU48" s="57"/>
      <c r="BV48" s="58">
        <f>IF(BK44=$B$98,BH44,0)</f>
        <v>1</v>
      </c>
      <c r="BW48" s="1"/>
      <c r="BX48" s="1"/>
      <c r="BY48" s="38"/>
      <c r="BZ48" s="1"/>
      <c r="CA48" s="1"/>
      <c r="CB48" s="1"/>
      <c r="CC48" s="1"/>
      <c r="CD48" s="23" t="s">
        <v>92</v>
      </c>
      <c r="CE48" s="107"/>
      <c r="CF48" s="111"/>
      <c r="CG48" s="111"/>
      <c r="CH48" s="111"/>
      <c r="CI48" s="111"/>
      <c r="CJ48" s="111"/>
      <c r="CK48" s="107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07"/>
    </row>
    <row r="49" spans="1:104">
      <c r="E49" s="53"/>
      <c r="F49" s="53"/>
      <c r="G49" s="53"/>
      <c r="M49" s="126" t="str">
        <f>IF(N44&gt;0,M44,"")</f>
        <v>Saudiarabien</v>
      </c>
      <c r="N49" s="2" t="s">
        <v>164</v>
      </c>
      <c r="S49" s="58">
        <f>IF(K48=$B$98,H47,0)</f>
        <v>2</v>
      </c>
      <c r="T49" s="58">
        <f>IF(K46=$B$98,H46,0)</f>
        <v>2</v>
      </c>
      <c r="U49" s="58">
        <f>IF(K44=$B$98,J44,0)</f>
        <v>2</v>
      </c>
      <c r="V49" s="57"/>
      <c r="AD49" s="53" t="s">
        <v>94</v>
      </c>
      <c r="AE49" s="75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V49" s="112"/>
      <c r="AW49" s="2"/>
      <c r="AX49" s="2"/>
      <c r="AY49" s="2"/>
      <c r="AZ49" s="2"/>
      <c r="BB49" s="2" t="s">
        <v>2</v>
      </c>
      <c r="BE49" s="53"/>
      <c r="BF49" s="53"/>
      <c r="BG49" s="53"/>
      <c r="BM49" s="125" t="str">
        <f>IF(BN44&gt;0,BM44,"")</f>
        <v>DR Kongo</v>
      </c>
      <c r="BN49" s="2" t="s">
        <v>165</v>
      </c>
      <c r="BS49" s="58">
        <f>IF(BK48=$B$98,BH47,0)</f>
        <v>1</v>
      </c>
      <c r="BT49" s="58">
        <f>IF(BK46=$B$98,BH46,0)</f>
        <v>1</v>
      </c>
      <c r="BU49" s="58">
        <f>IF(BK44=$B$98,BJ44,0)</f>
        <v>3</v>
      </c>
      <c r="BV49" s="57"/>
      <c r="CD49" s="2" t="s">
        <v>94</v>
      </c>
      <c r="CE49" s="8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V49" s="113"/>
    </row>
    <row r="50" spans="1:104">
      <c r="D50" s="53"/>
      <c r="E50" s="55"/>
      <c r="F50" s="56"/>
      <c r="G50" s="56"/>
      <c r="H50" s="53"/>
      <c r="I50" s="53"/>
      <c r="J50" s="53"/>
      <c r="AE50" s="75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V50" s="112"/>
      <c r="AW50" s="2"/>
      <c r="AX50" s="2"/>
      <c r="AY50" s="2"/>
      <c r="AZ50" s="2"/>
      <c r="BD50" s="53"/>
      <c r="BE50" s="55"/>
      <c r="BF50" s="56"/>
      <c r="BG50" s="56"/>
      <c r="BH50" s="53"/>
      <c r="BI50" s="53"/>
      <c r="BJ50" s="53"/>
      <c r="BS50" s="53"/>
      <c r="BT50" s="53"/>
      <c r="BU50" s="53"/>
      <c r="BV50" s="53"/>
      <c r="CE50" s="8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V50" s="113"/>
    </row>
    <row r="51" spans="1:104">
      <c r="A51" s="10"/>
      <c r="B51" s="127" t="s">
        <v>0</v>
      </c>
      <c r="C51" s="128" t="s">
        <v>166</v>
      </c>
      <c r="D51" s="51" t="s">
        <v>2</v>
      </c>
      <c r="E51" s="52"/>
      <c r="F51" s="51"/>
      <c r="G51" s="51"/>
      <c r="H51" s="19"/>
      <c r="I51" s="18"/>
      <c r="J51" s="19"/>
      <c r="K51" s="94"/>
      <c r="L51" s="16"/>
      <c r="M51" s="34" t="s">
        <v>3</v>
      </c>
      <c r="N51" s="16" t="s">
        <v>4</v>
      </c>
      <c r="O51" s="16" t="s">
        <v>5</v>
      </c>
      <c r="P51" s="16" t="s">
        <v>6</v>
      </c>
      <c r="Q51" s="16" t="s">
        <v>7</v>
      </c>
      <c r="R51" s="16"/>
      <c r="W51" s="51"/>
      <c r="X51" s="51" t="s">
        <v>8</v>
      </c>
      <c r="Y51" s="54" t="s">
        <v>9</v>
      </c>
      <c r="Z51" s="51" t="s">
        <v>4</v>
      </c>
      <c r="AA51" s="51" t="s">
        <v>5</v>
      </c>
      <c r="AB51" s="51" t="s">
        <v>6</v>
      </c>
      <c r="AC51" s="51" t="s">
        <v>7</v>
      </c>
      <c r="AD51" s="51"/>
      <c r="AE51" s="18" t="s">
        <v>10</v>
      </c>
      <c r="AF51" s="38" t="s">
        <v>11</v>
      </c>
      <c r="AG51" s="38"/>
      <c r="AH51" s="38"/>
      <c r="AI51" s="38"/>
      <c r="AJ51" s="38" t="s">
        <v>12</v>
      </c>
      <c r="AK51" s="54" t="s">
        <v>13</v>
      </c>
      <c r="AL51" s="38" t="s">
        <v>14</v>
      </c>
      <c r="AM51" s="38"/>
      <c r="AN51" s="38"/>
      <c r="AO51" s="38"/>
      <c r="AP51" s="38" t="s">
        <v>15</v>
      </c>
      <c r="AQ51" s="38" t="s">
        <v>16</v>
      </c>
      <c r="AR51" s="38"/>
      <c r="AS51" s="38"/>
      <c r="AT51" s="38"/>
      <c r="AU51" s="55" t="s">
        <v>17</v>
      </c>
      <c r="AV51" s="54" t="s">
        <v>18</v>
      </c>
      <c r="AW51" s="10"/>
      <c r="AX51" s="10"/>
      <c r="AY51" s="10"/>
      <c r="AZ51" s="10"/>
      <c r="BA51" s="10"/>
      <c r="BB51" s="129" t="s">
        <v>0</v>
      </c>
      <c r="BC51" s="130" t="s">
        <v>167</v>
      </c>
      <c r="BD51" s="51" t="s">
        <v>2</v>
      </c>
      <c r="BE51" s="52"/>
      <c r="BF51" s="51"/>
      <c r="BG51" s="51"/>
      <c r="BH51" s="19"/>
      <c r="BI51" s="18"/>
      <c r="BJ51" s="19"/>
      <c r="BK51" s="94"/>
      <c r="BL51" s="16"/>
      <c r="BM51" s="34" t="s">
        <v>3</v>
      </c>
      <c r="BN51" s="16" t="s">
        <v>4</v>
      </c>
      <c r="BO51" s="16" t="s">
        <v>5</v>
      </c>
      <c r="BP51" s="16" t="s">
        <v>6</v>
      </c>
      <c r="BQ51" s="16" t="s">
        <v>7</v>
      </c>
      <c r="BR51" s="16"/>
      <c r="BS51" s="53"/>
      <c r="BT51" s="53"/>
      <c r="BU51" s="53"/>
      <c r="BV51" s="53"/>
      <c r="BW51" s="16"/>
      <c r="BX51" s="16" t="s">
        <v>8</v>
      </c>
      <c r="BY51" s="54" t="s">
        <v>9</v>
      </c>
      <c r="BZ51" s="16" t="s">
        <v>4</v>
      </c>
      <c r="CA51" s="16" t="s">
        <v>5</v>
      </c>
      <c r="CB51" s="16" t="s">
        <v>6</v>
      </c>
      <c r="CC51" s="16" t="s">
        <v>7</v>
      </c>
      <c r="CD51" s="16"/>
      <c r="CE51" s="94" t="s">
        <v>10</v>
      </c>
      <c r="CF51" s="14" t="s">
        <v>11</v>
      </c>
      <c r="CG51" s="14"/>
      <c r="CH51" s="14"/>
      <c r="CI51" s="14"/>
      <c r="CJ51" s="14" t="s">
        <v>12</v>
      </c>
      <c r="CK51" s="20" t="s">
        <v>13</v>
      </c>
      <c r="CL51" s="14" t="s">
        <v>14</v>
      </c>
      <c r="CM51" s="14"/>
      <c r="CN51" s="14"/>
      <c r="CO51" s="14"/>
      <c r="CP51" s="14" t="s">
        <v>15</v>
      </c>
      <c r="CQ51" s="14" t="s">
        <v>16</v>
      </c>
      <c r="CR51" s="14"/>
      <c r="CS51" s="14"/>
      <c r="CT51" s="14"/>
      <c r="CU51" s="15" t="s">
        <v>17</v>
      </c>
      <c r="CV51" s="20" t="s">
        <v>18</v>
      </c>
      <c r="CW51" s="10"/>
      <c r="CX51" s="10"/>
      <c r="CZ51" s="10"/>
    </row>
    <row r="52" spans="1:104">
      <c r="B52" s="3" t="s">
        <v>21</v>
      </c>
      <c r="C52" s="3" t="s">
        <v>22</v>
      </c>
      <c r="D52" s="53"/>
      <c r="E52" s="53"/>
      <c r="F52" s="53"/>
      <c r="G52" s="53"/>
      <c r="L52" s="1"/>
      <c r="M52" s="9" t="str">
        <f ca="1">VLOOKUP(1,$X$52:$AC$55,2,FALSE)</f>
        <v>Norwegen</v>
      </c>
      <c r="N52" s="2">
        <f ca="1">VLOOKUP(1,$X$52:$AC$55,3,FALSE)</f>
        <v>6</v>
      </c>
      <c r="O52" s="2">
        <f ca="1">VLOOKUP(1,$X$52:$AC$55,4,FALSE)</f>
        <v>5</v>
      </c>
      <c r="P52" s="2">
        <f ca="1">VLOOKUP(1,$X$52:$AC$55,5,FALSE)</f>
        <v>4</v>
      </c>
      <c r="Q52" s="2">
        <f ca="1">VLOOKUP(1,$X$52:$AC$55,6,FALSE)</f>
        <v>1</v>
      </c>
      <c r="S52" s="57"/>
      <c r="T52" s="58">
        <f ca="1">IF(H53="",0,IF(K53=$B$98,IF(H53&gt;J53,3,IF(H53=J53,1,0)),0))</f>
        <v>3</v>
      </c>
      <c r="U52" s="58">
        <f ca="1">IF(H55="",0,IF(K55=$B$98,IF(H55&gt;J55,3,IF(H55=J55,1,0)),0))</f>
        <v>3</v>
      </c>
      <c r="V52" s="58">
        <f ca="1">IF(J57="",0,IF(K58=$B$98,IF(H57&lt;J57,3,IF(H57=J57,1,0)),0))</f>
        <v>0</v>
      </c>
      <c r="W52" s="59"/>
      <c r="X52" s="59">
        <f ca="1">RANK(AD52,$AD$52:$AD$55)</f>
        <v>2</v>
      </c>
      <c r="Y52" s="38" t="s">
        <v>67</v>
      </c>
      <c r="Z52" s="59">
        <f ca="1">SUM(S52:V52)</f>
        <v>6</v>
      </c>
      <c r="AA52" s="59">
        <f ca="1">SUM(S56:V56)</f>
        <v>5</v>
      </c>
      <c r="AB52" s="59">
        <f ca="1">SUM(S56:S59)</f>
        <v>4</v>
      </c>
      <c r="AC52" s="59">
        <f ca="1">AA52-AB52</f>
        <v>1</v>
      </c>
      <c r="AD52" s="23">
        <f ca="1">IF(P$28="",(((((((AE52*10+Z52)*100+AC52)*100+AA52)*10+AK52)*10+AJ52)*100+AP52)*100+AU52)*10+AV52,(((((((AE52*10+Z52)*10+AK52)*10+AJ52)*100+AP52)*100+AU52)*100+AC52)*100+AA52)*10+AV52)</f>
        <v>596990101054</v>
      </c>
      <c r="AE52" s="103"/>
      <c r="AF52" s="110"/>
      <c r="AG52" s="110">
        <f ca="1">IF($Z52=$Z53,$T52-$S53,0)</f>
        <v>0</v>
      </c>
      <c r="AH52" s="110">
        <f ca="1">IF($Z52=$Z54,$U52-$S54,0)</f>
        <v>0</v>
      </c>
      <c r="AI52" s="110">
        <f ca="1">IF($Z52=$Z55,$V52-$S55,0)</f>
        <v>-3</v>
      </c>
      <c r="AJ52" s="110">
        <f ca="1">SUM(AF52:AI52)</f>
        <v>-3</v>
      </c>
      <c r="AK52" s="103"/>
      <c r="AL52" s="110"/>
      <c r="AM52" s="110">
        <f ca="1">IF($Z52=$Z53,$T56-$S57,0)</f>
        <v>0</v>
      </c>
      <c r="AN52" s="110">
        <f ca="1">IF($Z52=$Z54,$U56-$S58,0)</f>
        <v>0</v>
      </c>
      <c r="AO52" s="110">
        <f ca="1">IF($Z52=$Z55,$V56-$S59,0)</f>
        <v>-1</v>
      </c>
      <c r="AP52" s="110">
        <f ca="1">SUM(AL52:AO52)</f>
        <v>-1</v>
      </c>
      <c r="AQ52" s="110"/>
      <c r="AR52" s="110">
        <f ca="1">IF($Z52=$Z53,$T56,0)</f>
        <v>0</v>
      </c>
      <c r="AS52" s="110">
        <f ca="1">IF($Z52=$Z54,$U56,0)</f>
        <v>0</v>
      </c>
      <c r="AT52" s="110">
        <f ca="1">IF($Z52=$Z55,$V56,0)</f>
        <v>1</v>
      </c>
      <c r="AU52" s="110">
        <f ca="1">SUM(AQ52:AT52)</f>
        <v>1</v>
      </c>
      <c r="AV52" s="103">
        <v>4</v>
      </c>
      <c r="AW52" s="2"/>
      <c r="AX52" s="2"/>
      <c r="AY52" s="2"/>
      <c r="AZ52" s="2"/>
      <c r="BB52" s="3" t="s">
        <v>21</v>
      </c>
      <c r="BC52" s="3" t="s">
        <v>22</v>
      </c>
      <c r="BD52" s="53"/>
      <c r="BE52" s="53"/>
      <c r="BF52" s="53"/>
      <c r="BG52" s="53"/>
      <c r="BL52" s="1"/>
      <c r="BM52" s="9" t="str">
        <f>VLOOKUP(1,$BX$52:$CC$55,2,FALSE)</f>
        <v>Kroatien</v>
      </c>
      <c r="BN52" s="2">
        <f>VLOOKUP(1,$BX$52:$CC$55,3,FALSE)</f>
        <v>7</v>
      </c>
      <c r="BO52" s="2">
        <f>VLOOKUP(1,$BX$52:$CC$55,4,FALSE)</f>
        <v>9</v>
      </c>
      <c r="BP52" s="2">
        <f>VLOOKUP(1,$BX$52:$CC$55,5,FALSE)</f>
        <v>5</v>
      </c>
      <c r="BQ52" s="2">
        <f>VLOOKUP(1,$BX$52:$CC$55,6,FALSE)</f>
        <v>4</v>
      </c>
      <c r="BS52" s="57"/>
      <c r="BT52" s="58">
        <f>IF(BH53="",0,IF(BK53=$B$98,IF(BH53&gt;BJ53,3,IF(BH53=BJ53,1,0)),0))</f>
        <v>1</v>
      </c>
      <c r="BU52" s="58">
        <f>IF(BH55="",0,IF(BK55=$B$98,IF(BH55&gt;BJ55,3,IF(BH55=BJ55,1,0)),0))</f>
        <v>3</v>
      </c>
      <c r="BV52" s="58">
        <f>IF(BJ57="",0,IF(BK58=$B$98,IF(BH57&lt;BJ57,3,IF(BH57=BJ57,1,0)),0))</f>
        <v>3</v>
      </c>
      <c r="BW52" s="1"/>
      <c r="BX52" s="1">
        <f>RANK(CD52,$CD$52:$CD$55)</f>
        <v>2</v>
      </c>
      <c r="BY52" s="38" t="s">
        <v>68</v>
      </c>
      <c r="BZ52" s="1">
        <f>SUM(BS52:BV52)</f>
        <v>7</v>
      </c>
      <c r="CA52" s="1">
        <f>SUM(BS56:BV56)</f>
        <v>5</v>
      </c>
      <c r="CB52" s="1">
        <f>SUM(BS56:BS59)</f>
        <v>2</v>
      </c>
      <c r="CC52" s="1">
        <f>CA52-CB52</f>
        <v>3</v>
      </c>
      <c r="CD52" s="23">
        <f>IF(BP$28="",(((((((CE52*10+BZ52)*100+CC52)*100+CA52)*10+CK52)*10+CJ52)*100+CP52)*100+CU52)*10+CV52,(((((((CE52*10+BZ52)*10+CK52)*10+CJ52)*100+CP52)*100+CU52)*100+CC52)*100+CA52)*10+CV52)</f>
        <v>700000203054</v>
      </c>
      <c r="CE52" s="107"/>
      <c r="CF52" s="111"/>
      <c r="CG52" s="111">
        <f>IF($BZ52=$BZ53,$BT52-$BS53,0)</f>
        <v>0</v>
      </c>
      <c r="CH52" s="111">
        <f>IF($BZ52=$BZ54,$BU52-$BS54,0)</f>
        <v>0</v>
      </c>
      <c r="CI52" s="111">
        <f>IF($BZ52=$BZ55,$BV52-$BS55,0)</f>
        <v>0</v>
      </c>
      <c r="CJ52" s="111">
        <f>SUM(CF52:CI52)</f>
        <v>0</v>
      </c>
      <c r="CK52" s="107"/>
      <c r="CL52" s="111"/>
      <c r="CM52" s="111">
        <f>IF($BZ52=$BZ53,$BT56-$BS57,0)</f>
        <v>0</v>
      </c>
      <c r="CN52" s="111">
        <f>IF($BZ52=$BZ54,$BU56-$BS58,0)</f>
        <v>0</v>
      </c>
      <c r="CO52" s="111">
        <f>IF($BZ52=$BZ55,$BV56-$BS59,0)</f>
        <v>0</v>
      </c>
      <c r="CP52" s="111">
        <f>SUM(CL52:CO52)</f>
        <v>0</v>
      </c>
      <c r="CQ52" s="111"/>
      <c r="CR52" s="111">
        <f>IF($BZ52=$BZ53,$BT56,0)</f>
        <v>2</v>
      </c>
      <c r="CS52" s="111">
        <f>IF($BZ52=$BZ54,$BU56,0)</f>
        <v>0</v>
      </c>
      <c r="CT52" s="111">
        <f>IF($BZ52=$BZ55,$BV56,0)</f>
        <v>0</v>
      </c>
      <c r="CU52" s="111">
        <f>SUM(CQ52:CT52)</f>
        <v>2</v>
      </c>
      <c r="CV52" s="107">
        <v>4</v>
      </c>
    </row>
    <row r="53" spans="1:104">
      <c r="A53" s="2">
        <v>17</v>
      </c>
      <c r="B53" s="6">
        <f>VLOOKUP(A53,Spiele!$A$1:$L$116,2,FALSE)</f>
        <v>46189.625</v>
      </c>
      <c r="C53" s="6" t="str">
        <f>VLOOKUP(A53,Spiele!$A$1:$L$116,9,FALSE)</f>
        <v>New York</v>
      </c>
      <c r="D53" s="54" t="str">
        <f>Y52</f>
        <v>Frankreich</v>
      </c>
      <c r="E53" s="38" t="s">
        <v>23</v>
      </c>
      <c r="F53" s="54" t="str">
        <f>Y53</f>
        <v>Senegal</v>
      </c>
      <c r="G53" s="51"/>
      <c r="H53" s="74">
        <f t="shared" ref="H53:H58" ca="1" si="0">IF($B$99="",2,INT(RAND()*5)+INT(RAND()*3)*INT(RAND()*2))</f>
        <v>2</v>
      </c>
      <c r="I53" s="11" t="s">
        <v>24</v>
      </c>
      <c r="J53" s="74">
        <f t="shared" ref="J53:J58" ca="1" si="1">IF($B$99="",1,INT(RAND()*5)+INT(RAND()*3)*INT(RAND()*2))</f>
        <v>1</v>
      </c>
      <c r="K53" s="7" t="s">
        <v>25</v>
      </c>
      <c r="L53" s="1"/>
      <c r="M53" s="9" t="str">
        <f ca="1">VLOOKUP(2,$X$52:$AC$55,2,FALSE)</f>
        <v>Frankreich</v>
      </c>
      <c r="N53" s="2">
        <f ca="1">VLOOKUP(2,$X$52:$AC$55,3,FALSE)</f>
        <v>6</v>
      </c>
      <c r="O53" s="2">
        <f ca="1">VLOOKUP(2,$X$52:$AC$55,4,FALSE)</f>
        <v>5</v>
      </c>
      <c r="P53" s="2">
        <f ca="1">VLOOKUP(2,$X$52:$AC$55,5,FALSE)</f>
        <v>4</v>
      </c>
      <c r="Q53" s="2">
        <f ca="1">VLOOKUP(2,$X$52:$AC$55,6,FALSE)</f>
        <v>1</v>
      </c>
      <c r="S53" s="58">
        <f ca="1">IF(J53="",0,IF(K53=$B$98,IF(H53&lt;J53,3,IF(H53=J53,1,0)),0))</f>
        <v>0</v>
      </c>
      <c r="T53" s="57"/>
      <c r="U53" s="58">
        <f ca="1">IF(H58="",0,IF(K57=$B$98,IF(H58&gt;J58,3,IF(H58=J58,1,0)),0))</f>
        <v>3</v>
      </c>
      <c r="V53" s="58">
        <f ca="1">IF(J56="",0,IF(K56=$B$98,IF(J56&gt;H56,3,IF(J56=H56,1,0)),0))</f>
        <v>0</v>
      </c>
      <c r="W53" s="59"/>
      <c r="X53" s="59">
        <f ca="1">RANK(AD53,$AD$52:$AD$55)</f>
        <v>3</v>
      </c>
      <c r="Y53" s="38" t="s">
        <v>168</v>
      </c>
      <c r="Z53" s="59">
        <f ca="1">SUM(S53:V53)</f>
        <v>3</v>
      </c>
      <c r="AA53" s="59">
        <f ca="1">SUM(S57:V57)</f>
        <v>4</v>
      </c>
      <c r="AB53" s="59">
        <f ca="1">SUM(T56:T59)</f>
        <v>5</v>
      </c>
      <c r="AC53" s="59">
        <f ca="1">AA53-AB53</f>
        <v>-1</v>
      </c>
      <c r="AD53" s="23">
        <f ca="1">IF(P$28="",(((((((AE53*10+Z53)*100+AC53)*100+AA53)*10+AK53)*10+AJ53)*100+AP53)*100+AU53)*10+AV53,(((((((AE53*10+Z53)*10+AK53)*10+AJ53)*100+AP53)*100+AU53)*100+AC53)*100+AA53)*10+AV53)</f>
        <v>303010199043</v>
      </c>
      <c r="AE53" s="103"/>
      <c r="AF53" s="110">
        <f ca="1">IF($Z53=$Z52,$S53-$T52,0)</f>
        <v>0</v>
      </c>
      <c r="AG53" s="110"/>
      <c r="AH53" s="110">
        <f ca="1">IF($Z53=$Z54,$U53-$T54,0)</f>
        <v>3</v>
      </c>
      <c r="AI53" s="110">
        <f ca="1">IF($Z53=$Z55,$V53-$T55,0)</f>
        <v>0</v>
      </c>
      <c r="AJ53" s="110">
        <f ca="1">SUM(AF53:AI53)</f>
        <v>3</v>
      </c>
      <c r="AK53" s="103"/>
      <c r="AL53" s="110">
        <f ca="1">IF($Z53=$Z52,$S57-$T56,0)</f>
        <v>0</v>
      </c>
      <c r="AM53" s="110"/>
      <c r="AN53" s="110">
        <f ca="1">IF($Z53=$Z54,$U57-$T58,0)</f>
        <v>1</v>
      </c>
      <c r="AO53" s="110">
        <f ca="1">IF($Z53=$Z55,$V57-$T59,0)</f>
        <v>0</v>
      </c>
      <c r="AP53" s="110">
        <f ca="1">SUM(AL53:AO53)</f>
        <v>1</v>
      </c>
      <c r="AQ53" s="110">
        <f ca="1">IF($Z53=$Z52,$S57,0)</f>
        <v>0</v>
      </c>
      <c r="AR53" s="110"/>
      <c r="AS53" s="110">
        <f ca="1">IF($Z53=$Z54,$U57,0)</f>
        <v>2</v>
      </c>
      <c r="AT53" s="110">
        <f ca="1">IF($Z53=$Z55,$V57,0)</f>
        <v>0</v>
      </c>
      <c r="AU53" s="110">
        <f ca="1">SUM(AQ53:AT53)</f>
        <v>2</v>
      </c>
      <c r="AV53" s="103">
        <v>3</v>
      </c>
      <c r="AW53" s="2"/>
      <c r="AX53" s="2"/>
      <c r="AY53" s="2"/>
      <c r="AZ53" s="2"/>
      <c r="BA53" s="2">
        <v>22</v>
      </c>
      <c r="BB53" s="6">
        <f>VLOOKUP(BA53,Spiele!$A$1:$L$116,2,FALSE)</f>
        <v>46190.625</v>
      </c>
      <c r="BC53" s="6" t="str">
        <f>VLOOKUP(BA53,Spiele!$A$1:$L$116,9,FALSE)</f>
        <v>Dallas</v>
      </c>
      <c r="BD53" s="54" t="str">
        <f>BY52</f>
        <v>England</v>
      </c>
      <c r="BE53" s="38" t="s">
        <v>23</v>
      </c>
      <c r="BF53" s="54" t="str">
        <f>BY53</f>
        <v>Kroatien</v>
      </c>
      <c r="BG53" s="51"/>
      <c r="BH53" s="74">
        <v>2</v>
      </c>
      <c r="BI53" s="11" t="s">
        <v>24</v>
      </c>
      <c r="BJ53" s="74">
        <v>2</v>
      </c>
      <c r="BK53" s="7" t="s">
        <v>25</v>
      </c>
      <c r="BL53" s="1"/>
      <c r="BM53" s="9" t="str">
        <f>VLOOKUP(2,$BX$52:$CC$55,2,FALSE)</f>
        <v>England</v>
      </c>
      <c r="BN53" s="2">
        <f>VLOOKUP(2,$BX$52:$CC$55,3,FALSE)</f>
        <v>7</v>
      </c>
      <c r="BO53" s="2">
        <f>VLOOKUP(2,$BX$52:$CC$55,4,FALSE)</f>
        <v>5</v>
      </c>
      <c r="BP53" s="2">
        <f>VLOOKUP(2,$BX$52:$CC$55,5,FALSE)</f>
        <v>2</v>
      </c>
      <c r="BQ53" s="2">
        <f>VLOOKUP(2,$BX$52:$CC$55,6,FALSE)</f>
        <v>3</v>
      </c>
      <c r="BS53" s="58">
        <f>IF(BJ53="",0,IF(BK53=$B$98,IF(BH53&lt;BJ53,3,IF(BH53=BJ53,1,0)),0))</f>
        <v>1</v>
      </c>
      <c r="BT53" s="57"/>
      <c r="BU53" s="58">
        <f>IF(BH58="",0,IF(BK57=$B$98,IF(BH58&gt;BJ58,3,IF(BH58=BJ58,1,0)),0))</f>
        <v>3</v>
      </c>
      <c r="BV53" s="58">
        <f>IF(BJ56="",0,IF(BK56=$B$98,IF(BJ56&gt;BH56,3,IF(BJ56=BH56,1,0)),0))</f>
        <v>3</v>
      </c>
      <c r="BW53" s="1"/>
      <c r="BX53" s="1">
        <f>RANK(CD53,$CD$52:$CD$55)</f>
        <v>1</v>
      </c>
      <c r="BY53" s="38" t="s">
        <v>116</v>
      </c>
      <c r="BZ53" s="1">
        <f>SUM(BS53:BV53)</f>
        <v>7</v>
      </c>
      <c r="CA53" s="1">
        <f>SUM(BS57:BV57)</f>
        <v>9</v>
      </c>
      <c r="CB53" s="1">
        <f>SUM(BT56:BT59)</f>
        <v>5</v>
      </c>
      <c r="CC53" s="1">
        <f>CA53-CB53</f>
        <v>4</v>
      </c>
      <c r="CD53" s="23">
        <f>IF(BP$28="",(((((((CE53*10+BZ53)*100+CC53)*100+CA53)*10+CK53)*10+CJ53)*100+CP53)*100+CU53)*10+CV53,(((((((CE53*10+BZ53)*10+CK53)*10+CJ53)*100+CP53)*100+CU53)*100+CC53)*100+CA53)*10+CV53)</f>
        <v>700000204093</v>
      </c>
      <c r="CE53" s="107"/>
      <c r="CF53" s="111">
        <f>IF($BZ53=$BZ52,$BS53-$BT52,0)</f>
        <v>0</v>
      </c>
      <c r="CG53" s="111"/>
      <c r="CH53" s="111">
        <f>IF($BZ53=$BZ54,$BU53-$BT54,0)</f>
        <v>0</v>
      </c>
      <c r="CI53" s="111">
        <f>IF($BZ53=$BZ55,$BV53-$BT55,0)</f>
        <v>0</v>
      </c>
      <c r="CJ53" s="111">
        <f>SUM(CF53:CI53)</f>
        <v>0</v>
      </c>
      <c r="CK53" s="107"/>
      <c r="CL53" s="111">
        <f>IF($BZ53=$BZ52,$BS57-$BT56,0)</f>
        <v>0</v>
      </c>
      <c r="CM53" s="111"/>
      <c r="CN53" s="111">
        <f>IF($BZ53=$BZ54,$BU57-$BT58,0)</f>
        <v>0</v>
      </c>
      <c r="CO53" s="111">
        <f>IF($BZ53=$BZ55,$BV57-$BT59,0)</f>
        <v>0</v>
      </c>
      <c r="CP53" s="111">
        <f>SUM(CL53:CO53)</f>
        <v>0</v>
      </c>
      <c r="CQ53" s="111">
        <f>IF($BZ53=$BZ52,$BS57,0)</f>
        <v>2</v>
      </c>
      <c r="CR53" s="111"/>
      <c r="CS53" s="111">
        <f>IF($BZ53=$BZ54,$BU57,0)</f>
        <v>0</v>
      </c>
      <c r="CT53" s="111">
        <f>IF($BZ53=$BZ55,$BV57,0)</f>
        <v>0</v>
      </c>
      <c r="CU53" s="111">
        <f>SUM(CQ53:CT53)</f>
        <v>2</v>
      </c>
      <c r="CV53" s="107">
        <v>3</v>
      </c>
    </row>
    <row r="54" spans="1:104">
      <c r="A54" s="2">
        <v>18</v>
      </c>
      <c r="B54" s="6">
        <f>VLOOKUP(A54,Spiele!$A$1:$L$116,2,FALSE)</f>
        <v>46189.75</v>
      </c>
      <c r="C54" s="6" t="str">
        <f>VLOOKUP(A54,Spiele!$A$1:$L$116,9,FALSE)</f>
        <v>Boston</v>
      </c>
      <c r="D54" s="54" t="str">
        <f>Y54</f>
        <v>Irak</v>
      </c>
      <c r="E54" s="38" t="s">
        <v>23</v>
      </c>
      <c r="F54" s="54" t="str">
        <f>Y55</f>
        <v>Norwegen</v>
      </c>
      <c r="G54" s="51"/>
      <c r="H54" s="74">
        <f t="shared" ca="1" si="0"/>
        <v>2</v>
      </c>
      <c r="I54" s="11" t="s">
        <v>24</v>
      </c>
      <c r="J54" s="74">
        <f t="shared" ca="1" si="1"/>
        <v>1</v>
      </c>
      <c r="K54" s="7" t="s">
        <v>25</v>
      </c>
      <c r="L54" s="1"/>
      <c r="M54" s="9" t="str">
        <f ca="1">VLOOKUP(3,$X$52:$AC$55,2,FALSE)</f>
        <v>Senegal</v>
      </c>
      <c r="N54" s="2">
        <f ca="1">VLOOKUP(3,$X$52:$AC$55,3,FALSE)</f>
        <v>3</v>
      </c>
      <c r="O54" s="2">
        <f ca="1">VLOOKUP(3,$X$52:$AC$55,4,FALSE)</f>
        <v>4</v>
      </c>
      <c r="P54" s="2">
        <f ca="1">VLOOKUP(3,$X$52:$AC$55,5,FALSE)</f>
        <v>5</v>
      </c>
      <c r="Q54" s="2">
        <f ca="1">VLOOKUP(3,$X$52:$AC$55,6,FALSE)</f>
        <v>-1</v>
      </c>
      <c r="S54" s="58">
        <f ca="1">IF(J55="",0,IF(K55=$B$98,IF(H55&lt;J55,3,IF(H55=J55,1,0)),0))</f>
        <v>0</v>
      </c>
      <c r="T54" s="58">
        <f ca="1">IF(J58="",0,IF(K57=$B$98,IF(H58&lt;J58,3,IF(H58=J58,1,0)),0))</f>
        <v>0</v>
      </c>
      <c r="U54" s="57"/>
      <c r="V54" s="58">
        <f ca="1">IF(H54="",0,IF(K54=$B$98,IF(H54&gt;J54,3,IF(H54=J54,1,0)),0))</f>
        <v>3</v>
      </c>
      <c r="W54" s="59"/>
      <c r="X54" s="59">
        <f ca="1">RANK(AD54,$AD$52:$AD$55)</f>
        <v>4</v>
      </c>
      <c r="Y54" s="38" t="s">
        <v>169</v>
      </c>
      <c r="Z54" s="59">
        <f ca="1">SUM(S54:V54)</f>
        <v>3</v>
      </c>
      <c r="AA54" s="59">
        <f ca="1">SUM(S58:V58)</f>
        <v>4</v>
      </c>
      <c r="AB54" s="59">
        <f ca="1">SUM(U56:U59)</f>
        <v>5</v>
      </c>
      <c r="AC54" s="59">
        <f ca="1">AA54-AB54</f>
        <v>-1</v>
      </c>
      <c r="AD54" s="23">
        <f ca="1">IF(P$28="",(((((((AE54*10+Z54)*100+AC54)*100+AA54)*10+AK54)*10+AJ54)*100+AP54)*100+AU54)*10+AV54,(((((((AE54*10+Z54)*10+AK54)*10+AJ54)*100+AP54)*100+AU54)*100+AC54)*100+AA54)*10+AV54)</f>
        <v>296990099042</v>
      </c>
      <c r="AE54" s="103"/>
      <c r="AF54" s="110">
        <f ca="1">IF($Z54=$Z52,$S54-$U52,0)</f>
        <v>0</v>
      </c>
      <c r="AG54" s="110">
        <f ca="1">IF($Z54=$Z53,$T54-$U53,0)</f>
        <v>-3</v>
      </c>
      <c r="AH54" s="110"/>
      <c r="AI54" s="110">
        <f ca="1">IF($Z54=$Z55,$V54-$U55,0)</f>
        <v>0</v>
      </c>
      <c r="AJ54" s="110">
        <f ca="1">SUM(AF54:AI54)</f>
        <v>-3</v>
      </c>
      <c r="AK54" s="103"/>
      <c r="AL54" s="110">
        <f ca="1">IF($Z54=$Z52,$S58-$U56,0)</f>
        <v>0</v>
      </c>
      <c r="AM54" s="110">
        <f ca="1">IF($Z54=$Z53,$T58-$U57,0)</f>
        <v>-1</v>
      </c>
      <c r="AN54" s="110"/>
      <c r="AO54" s="110">
        <f ca="1">IF($Z54=$Z55,$V58-$U59,0)</f>
        <v>0</v>
      </c>
      <c r="AP54" s="110">
        <f ca="1">SUM(AL54:AO54)</f>
        <v>-1</v>
      </c>
      <c r="AQ54" s="110">
        <f ca="1">IF($Z54=$Z52,$S58,0)</f>
        <v>0</v>
      </c>
      <c r="AR54" s="110">
        <f ca="1">IF($Z54=$Z53,$T58,0)</f>
        <v>1</v>
      </c>
      <c r="AS54" s="110"/>
      <c r="AT54" s="110">
        <f ca="1">IF($Z54=$Z55,$V58,0)</f>
        <v>0</v>
      </c>
      <c r="AU54" s="110">
        <f ca="1">SUM(AQ54:AT54)</f>
        <v>1</v>
      </c>
      <c r="AV54" s="103">
        <v>2</v>
      </c>
      <c r="AW54" s="2"/>
      <c r="AX54" s="2"/>
      <c r="AY54" s="2"/>
      <c r="AZ54" s="2"/>
      <c r="BA54" s="2">
        <v>21</v>
      </c>
      <c r="BB54" s="6">
        <f>VLOOKUP(BA54,Spiele!$A$1:$L$116,2,FALSE)</f>
        <v>46190.791666666664</v>
      </c>
      <c r="BC54" s="6" t="str">
        <f>VLOOKUP(BA54,Spiele!$A$1:$L$116,9,FALSE)</f>
        <v>Toronto</v>
      </c>
      <c r="BD54" s="54" t="str">
        <f>BY54</f>
        <v>Ghana</v>
      </c>
      <c r="BE54" s="38" t="s">
        <v>23</v>
      </c>
      <c r="BF54" s="54" t="str">
        <f>BY55</f>
        <v>Panama</v>
      </c>
      <c r="BG54" s="51"/>
      <c r="BH54" s="74">
        <v>2</v>
      </c>
      <c r="BI54" s="11" t="s">
        <v>24</v>
      </c>
      <c r="BJ54" s="74">
        <v>1</v>
      </c>
      <c r="BK54" s="7" t="s">
        <v>25</v>
      </c>
      <c r="BL54" s="1"/>
      <c r="BM54" s="9" t="str">
        <f>VLOOKUP(3,$BX$52:$CC$55,2,FALSE)</f>
        <v>Ghana</v>
      </c>
      <c r="BN54" s="2">
        <f>VLOOKUP(3,$BX$52:$CC$55,3,FALSE)</f>
        <v>3</v>
      </c>
      <c r="BO54" s="2">
        <f>VLOOKUP(3,$BX$52:$CC$55,4,FALSE)</f>
        <v>4</v>
      </c>
      <c r="BP54" s="2">
        <f>VLOOKUP(3,$BX$52:$CC$55,5,FALSE)</f>
        <v>5</v>
      </c>
      <c r="BQ54" s="2">
        <f>VLOOKUP(3,$BX$52:$CC$55,6,FALSE)</f>
        <v>-1</v>
      </c>
      <c r="BS54" s="58">
        <f>IF(BJ55="",0,IF(BK55=$B$98,IF(BH55&lt;BJ55,3,IF(BH55=BJ55,1,0)),0))</f>
        <v>0</v>
      </c>
      <c r="BT54" s="58">
        <f>IF(BJ58="",0,IF(BK57=$B$98,IF(BH58&lt;BJ58,3,IF(BH58=BJ58,1,0)),0))</f>
        <v>0</v>
      </c>
      <c r="BU54" s="57"/>
      <c r="BV54" s="58">
        <f>IF(BH54="",0,IF(BK54=$B$98,IF(BH54&gt;BJ54,3,IF(BH54=BJ54,1,0)),0))</f>
        <v>3</v>
      </c>
      <c r="BW54" s="1"/>
      <c r="BX54" s="1">
        <f>RANK(CD54,$CD$52:$CD$55)</f>
        <v>3</v>
      </c>
      <c r="BY54" s="38" t="s">
        <v>170</v>
      </c>
      <c r="BZ54" s="1">
        <f>SUM(BS54:BV54)</f>
        <v>3</v>
      </c>
      <c r="CA54" s="1">
        <f>SUM(BS58:BV58)</f>
        <v>4</v>
      </c>
      <c r="CB54" s="1">
        <f>SUM(BU56:BU59)</f>
        <v>5</v>
      </c>
      <c r="CC54" s="1">
        <f>CA54-CB54</f>
        <v>-1</v>
      </c>
      <c r="CD54" s="23">
        <f>IF(BP$28="",(((((((CE54*10+BZ54)*100+CC54)*100+CA54)*10+CK54)*10+CJ54)*100+CP54)*100+CU54)*10+CV54,(((((((CE54*10+BZ54)*10+CK54)*10+CJ54)*100+CP54)*100+CU54)*100+CC54)*100+CA54)*10+CV54)</f>
        <v>299999999042</v>
      </c>
      <c r="CE54" s="107"/>
      <c r="CF54" s="111">
        <f>IF($BZ54=$BZ52,$BS54-$BU52,0)</f>
        <v>0</v>
      </c>
      <c r="CG54" s="111">
        <f>IF($BZ54=$BZ53,$BT54-$BU53,0)</f>
        <v>0</v>
      </c>
      <c r="CH54" s="111"/>
      <c r="CI54" s="111">
        <f>IF($BZ54=$BZ55,$BV54-$BU55,0)</f>
        <v>0</v>
      </c>
      <c r="CJ54" s="111">
        <f>SUM(CF54:CI54)</f>
        <v>0</v>
      </c>
      <c r="CK54" s="107"/>
      <c r="CL54" s="111">
        <f>IF($BZ54=$BZ52,$BS58-$BU56,0)</f>
        <v>0</v>
      </c>
      <c r="CM54" s="111">
        <f>IF($BZ54=$BZ53,$BT58-$BU57,0)</f>
        <v>0</v>
      </c>
      <c r="CN54" s="111"/>
      <c r="CO54" s="111">
        <f>IF($BZ54=$BZ55,$BV58-$BU59,0)</f>
        <v>0</v>
      </c>
      <c r="CP54" s="111">
        <f>SUM(CL54:CO54)</f>
        <v>0</v>
      </c>
      <c r="CQ54" s="111">
        <f>IF($BZ54=$BZ52,$BS58,0)</f>
        <v>0</v>
      </c>
      <c r="CR54" s="111">
        <f>IF($BZ54=$BZ53,$BT58,0)</f>
        <v>0</v>
      </c>
      <c r="CS54" s="111"/>
      <c r="CT54" s="111">
        <f>IF($BZ54=$BZ55,$BV58,0)</f>
        <v>0</v>
      </c>
      <c r="CU54" s="111">
        <f>SUM(CQ54:CT54)</f>
        <v>0</v>
      </c>
      <c r="CV54" s="107">
        <v>2</v>
      </c>
    </row>
    <row r="55" spans="1:104">
      <c r="A55" s="2">
        <v>42</v>
      </c>
      <c r="B55" s="6">
        <f>VLOOKUP(A55,Spiele!$A$1:$L$116,2,FALSE)</f>
        <v>46195.708333333336</v>
      </c>
      <c r="C55" s="6" t="str">
        <f>VLOOKUP(A55,Spiele!$A$1:$L$116,9,FALSE)</f>
        <v>Philadelphia</v>
      </c>
      <c r="D55" s="54" t="str">
        <f>Y52</f>
        <v>Frankreich</v>
      </c>
      <c r="E55" s="38" t="s">
        <v>23</v>
      </c>
      <c r="F55" s="54" t="str">
        <f>Y54</f>
        <v>Irak</v>
      </c>
      <c r="G55" s="51"/>
      <c r="H55" s="74">
        <f t="shared" ca="1" si="0"/>
        <v>2</v>
      </c>
      <c r="I55" s="11" t="s">
        <v>24</v>
      </c>
      <c r="J55" s="74">
        <f t="shared" ca="1" si="1"/>
        <v>1</v>
      </c>
      <c r="K55" s="7" t="s">
        <v>25</v>
      </c>
      <c r="L55" s="1"/>
      <c r="M55" s="9" t="str">
        <f ca="1">VLOOKUP(4,$X$52:$AC$55,2,FALSE)</f>
        <v>Irak</v>
      </c>
      <c r="N55" s="2">
        <f ca="1">VLOOKUP(4,$X$52:$AC$55,3,FALSE)</f>
        <v>3</v>
      </c>
      <c r="O55" s="2">
        <f ca="1">VLOOKUP(4,$X$52:$AC$55,4,FALSE)</f>
        <v>4</v>
      </c>
      <c r="P55" s="2">
        <f ca="1">VLOOKUP(4,$X$52:$AC$55,5,FALSE)</f>
        <v>5</v>
      </c>
      <c r="Q55" s="2">
        <f ca="1">VLOOKUP(4,$X$52:$AC$55,6,FALSE)</f>
        <v>-1</v>
      </c>
      <c r="S55" s="58">
        <f ca="1">IF(H57="",0,IF(K58=$B$98,IF(H57&gt;J57,3,IF(H57=J57,1,0)),0))</f>
        <v>3</v>
      </c>
      <c r="T55" s="58">
        <f ca="1">IF(H56="",0,IF(K56=$B$98,IF(J56&lt;H56,3,IF(J56=H56,1,0)),0))</f>
        <v>3</v>
      </c>
      <c r="U55" s="58">
        <f ca="1">IF(J54="",0,IF(K54=$B$98,IF(H54&lt;J54,3,IF(H54=J54,1,0)),0))</f>
        <v>0</v>
      </c>
      <c r="V55" s="57"/>
      <c r="W55" s="59"/>
      <c r="X55" s="59">
        <f ca="1">RANK(AD55,$AD$52:$AD$55)</f>
        <v>1</v>
      </c>
      <c r="Y55" s="38" t="s">
        <v>171</v>
      </c>
      <c r="Z55" s="59">
        <f ca="1">SUM(S55:V55)</f>
        <v>6</v>
      </c>
      <c r="AA55" s="59">
        <f ca="1">SUM(S59:V59)</f>
        <v>5</v>
      </c>
      <c r="AB55" s="59">
        <f ca="1">SUM(V56:V59)</f>
        <v>4</v>
      </c>
      <c r="AC55" s="59">
        <f ca="1">AA55-AB55</f>
        <v>1</v>
      </c>
      <c r="AD55" s="23">
        <f ca="1">IF(P$28="",(((((((AE55*10+Z55)*100+AC55)*100+AA55)*10+AK55)*10+AJ55)*100+AP55)*100+AU55)*10+AV55,(((((((AE55*10+Z55)*10+AK55)*10+AJ55)*100+AP55)*100+AU55)*100+AC55)*100+AA55)*10+AV55)</f>
        <v>603010201051</v>
      </c>
      <c r="AE55" s="103"/>
      <c r="AF55" s="110">
        <f ca="1">IF($Z55=$Z52,$S55-$V52,0)</f>
        <v>3</v>
      </c>
      <c r="AG55" s="110">
        <f ca="1">IF($Z55=$Z53,$T55-$V53,0)</f>
        <v>0</v>
      </c>
      <c r="AH55" s="110">
        <f ca="1">IF($Z55=$Z54,$U55-$V54,0)</f>
        <v>0</v>
      </c>
      <c r="AI55" s="110"/>
      <c r="AJ55" s="110">
        <f ca="1">SUM(AF55:AI55)</f>
        <v>3</v>
      </c>
      <c r="AK55" s="103"/>
      <c r="AL55" s="110">
        <f ca="1">IF($Z55=$Z52,$S59-$V56,0)</f>
        <v>1</v>
      </c>
      <c r="AM55" s="110">
        <f ca="1">IF($Z55=$Z53,$T59-$V57,0)</f>
        <v>0</v>
      </c>
      <c r="AN55" s="110">
        <f ca="1">IF($Z55=$Z54,$U59-$V58,0)</f>
        <v>0</v>
      </c>
      <c r="AO55" s="110"/>
      <c r="AP55" s="110">
        <f ca="1">SUM(AL55:AO55)</f>
        <v>1</v>
      </c>
      <c r="AQ55" s="110">
        <f ca="1">IF($Z55=$Z52,$S59,0)</f>
        <v>2</v>
      </c>
      <c r="AR55" s="110">
        <f ca="1">IF($Z55=$Z53,$T59,0)</f>
        <v>0</v>
      </c>
      <c r="AS55" s="110">
        <f ca="1">IF($Z55=$Z54,$U59,0)</f>
        <v>0</v>
      </c>
      <c r="AT55" s="110"/>
      <c r="AU55" s="110">
        <f ca="1">SUM(AQ55:AT55)</f>
        <v>2</v>
      </c>
      <c r="AV55" s="103">
        <v>1</v>
      </c>
      <c r="AW55" s="2"/>
      <c r="AX55" s="2"/>
      <c r="AY55" s="2"/>
      <c r="AZ55" s="2"/>
      <c r="BA55" s="2">
        <v>45</v>
      </c>
      <c r="BB55" s="6">
        <f>VLOOKUP(BA55,Spiele!$A$1:$L$116,2,FALSE)</f>
        <v>46196.666666666664</v>
      </c>
      <c r="BC55" s="6" t="str">
        <f>VLOOKUP(BA55,Spiele!$A$1:$L$116,9,FALSE)</f>
        <v>Boston</v>
      </c>
      <c r="BD55" s="54" t="str">
        <f>BY52</f>
        <v>England</v>
      </c>
      <c r="BE55" s="38" t="s">
        <v>23</v>
      </c>
      <c r="BF55" s="54" t="str">
        <f>BY54</f>
        <v>Ghana</v>
      </c>
      <c r="BG55" s="51"/>
      <c r="BH55" s="74">
        <v>1</v>
      </c>
      <c r="BI55" s="11" t="s">
        <v>24</v>
      </c>
      <c r="BJ55" s="74">
        <v>0</v>
      </c>
      <c r="BK55" s="7" t="s">
        <v>25</v>
      </c>
      <c r="BL55" s="1"/>
      <c r="BM55" s="9" t="str">
        <f>VLOOKUP(4,$BX$52:$CC$55,2,FALSE)</f>
        <v>Panama</v>
      </c>
      <c r="BN55" s="2">
        <f>VLOOKUP(4,$BX$52:$CC$55,3,FALSE)</f>
        <v>0</v>
      </c>
      <c r="BO55" s="2">
        <f>VLOOKUP(4,$BX$52:$CC$55,4,FALSE)</f>
        <v>2</v>
      </c>
      <c r="BP55" s="2">
        <f>VLOOKUP(4,$BX$52:$CC$55,5,FALSE)</f>
        <v>8</v>
      </c>
      <c r="BQ55" s="2">
        <f>VLOOKUP(4,$BX$52:$CC$55,6,FALSE)</f>
        <v>-6</v>
      </c>
      <c r="BS55" s="58">
        <f>IF(BH57="",0,IF(BK58=$B$98,IF(BH57&gt;BJ57,3,IF(BH57=BJ57,1,0)),0))</f>
        <v>0</v>
      </c>
      <c r="BT55" s="58">
        <f>IF(BH56="",0,IF(BK56=$B$98,IF(BJ56&lt;BH56,3,IF(BJ56=BH56,1,0)),0))</f>
        <v>0</v>
      </c>
      <c r="BU55" s="58">
        <f>IF(BJ54="",0,IF(BK54=$B$98,IF(BH54&lt;BJ54,3,IF(BH54=BJ54,1,0)),0))</f>
        <v>0</v>
      </c>
      <c r="BV55" s="57"/>
      <c r="BW55" s="1"/>
      <c r="BX55" s="1">
        <f>RANK(CD55,$CD$52:$CD$55)</f>
        <v>4</v>
      </c>
      <c r="BY55" s="38" t="s">
        <v>172</v>
      </c>
      <c r="BZ55" s="1">
        <f>SUM(BS55:BV55)</f>
        <v>0</v>
      </c>
      <c r="CA55" s="1">
        <f>SUM(BS59:BV59)</f>
        <v>2</v>
      </c>
      <c r="CB55" s="1">
        <f>SUM(BV56:BV59)</f>
        <v>8</v>
      </c>
      <c r="CC55" s="1">
        <f>CA55-CB55</f>
        <v>-6</v>
      </c>
      <c r="CD55" s="23">
        <f>IF(BP$28="",(((((((CE55*10+BZ55)*100+CC55)*100+CA55)*10+CK55)*10+CJ55)*100+CP55)*100+CU55)*10+CV55,(((((((CE55*10+BZ55)*10+CK55)*10+CJ55)*100+CP55)*100+CU55)*100+CC55)*100+CA55)*10+CV55)</f>
        <v>-5979</v>
      </c>
      <c r="CE55" s="107"/>
      <c r="CF55" s="111">
        <f>IF($BZ55=$BZ52,$BS55-$BV52,0)</f>
        <v>0</v>
      </c>
      <c r="CG55" s="111">
        <f>IF($BZ55=$BZ53,$BT55-$BV53,0)</f>
        <v>0</v>
      </c>
      <c r="CH55" s="111">
        <f>IF($BZ55=$BZ54,$BU55-$BV54,0)</f>
        <v>0</v>
      </c>
      <c r="CI55" s="111"/>
      <c r="CJ55" s="111">
        <f>SUM(CF55:CI55)</f>
        <v>0</v>
      </c>
      <c r="CK55" s="107"/>
      <c r="CL55" s="111">
        <f>IF($BZ55=$BZ52,$BS59-$BV56,0)</f>
        <v>0</v>
      </c>
      <c r="CM55" s="111">
        <f>IF($BZ55=$BZ53,$BT59-$BV57,0)</f>
        <v>0</v>
      </c>
      <c r="CN55" s="111">
        <f>IF($BZ55=$BZ54,$BU59-$BV58,0)</f>
        <v>0</v>
      </c>
      <c r="CO55" s="111"/>
      <c r="CP55" s="111">
        <f>SUM(CL55:CO55)</f>
        <v>0</v>
      </c>
      <c r="CQ55" s="111">
        <f>IF($BZ55=$BZ52,$BS59,0)</f>
        <v>0</v>
      </c>
      <c r="CR55" s="111">
        <f>IF($BZ55=$BZ53,$BT59,0)</f>
        <v>0</v>
      </c>
      <c r="CS55" s="111">
        <f>IF($BZ55=$BZ54,$BU59,0)</f>
        <v>0</v>
      </c>
      <c r="CT55" s="111"/>
      <c r="CU55" s="111">
        <f>SUM(CQ55:CT55)</f>
        <v>0</v>
      </c>
      <c r="CV55" s="107">
        <v>1</v>
      </c>
    </row>
    <row r="56" spans="1:104">
      <c r="A56" s="2">
        <v>41</v>
      </c>
      <c r="B56" s="6">
        <f>VLOOKUP(A56,Spiele!$A$1:$L$116,2,FALSE)</f>
        <v>46195.833333333336</v>
      </c>
      <c r="C56" s="6" t="str">
        <f>VLOOKUP(A56,Spiele!$A$1:$L$116,9,FALSE)</f>
        <v>New York</v>
      </c>
      <c r="D56" s="54" t="str">
        <f>Y55</f>
        <v>Norwegen</v>
      </c>
      <c r="E56" s="38" t="s">
        <v>23</v>
      </c>
      <c r="F56" s="54" t="str">
        <f>Y53</f>
        <v>Senegal</v>
      </c>
      <c r="G56" s="51"/>
      <c r="H56" s="74">
        <f t="shared" ca="1" si="0"/>
        <v>2</v>
      </c>
      <c r="I56" s="11" t="s">
        <v>24</v>
      </c>
      <c r="J56" s="74">
        <f t="shared" ca="1" si="1"/>
        <v>1</v>
      </c>
      <c r="K56" s="7" t="s">
        <v>25</v>
      </c>
      <c r="L56" s="1"/>
      <c r="N56" s="1"/>
      <c r="O56" s="1"/>
      <c r="P56" s="1"/>
      <c r="S56" s="57"/>
      <c r="T56" s="58">
        <f ca="1">IF(K53=$B$98,H53,0)</f>
        <v>2</v>
      </c>
      <c r="U56" s="58">
        <f ca="1">IF(K55=$B$98,H55,0)</f>
        <v>2</v>
      </c>
      <c r="V56" s="58">
        <f ca="1">IF(K58=$B$98,J57,0)</f>
        <v>1</v>
      </c>
      <c r="W56" s="59"/>
      <c r="X56" s="59"/>
      <c r="Y56" s="59"/>
      <c r="Z56" s="59"/>
      <c r="AA56" s="59"/>
      <c r="AB56" s="59"/>
      <c r="AC56" s="59"/>
      <c r="AD56" s="62"/>
      <c r="AE56" s="104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V56" s="110"/>
      <c r="AW56" s="2"/>
      <c r="AX56" s="2"/>
      <c r="AY56" s="2"/>
      <c r="AZ56" s="2"/>
      <c r="BA56" s="2">
        <v>46</v>
      </c>
      <c r="BB56" s="6">
        <f>VLOOKUP(BA56,Spiele!$A$1:$L$116,2,FALSE)</f>
        <v>46196.791666666664</v>
      </c>
      <c r="BC56" s="6" t="str">
        <f>VLOOKUP(BA56,Spiele!$A$1:$L$116,9,FALSE)</f>
        <v>Toronto</v>
      </c>
      <c r="BD56" s="54" t="str">
        <f>BY55</f>
        <v>Panama</v>
      </c>
      <c r="BE56" s="38" t="s">
        <v>23</v>
      </c>
      <c r="BF56" s="54" t="str">
        <f>BY53</f>
        <v>Kroatien</v>
      </c>
      <c r="BG56" s="51"/>
      <c r="BH56" s="74">
        <v>1</v>
      </c>
      <c r="BI56" s="11" t="s">
        <v>24</v>
      </c>
      <c r="BJ56" s="74">
        <v>4</v>
      </c>
      <c r="BK56" s="7" t="s">
        <v>25</v>
      </c>
      <c r="BL56" s="1"/>
      <c r="BN56" s="1"/>
      <c r="BO56" s="1"/>
      <c r="BP56" s="1"/>
      <c r="BS56" s="57"/>
      <c r="BT56" s="58">
        <f>IF(BK53=$B$98,BH53,0)</f>
        <v>2</v>
      </c>
      <c r="BU56" s="58">
        <f>IF(BK55=$B$98,BH55,0)</f>
        <v>1</v>
      </c>
      <c r="BV56" s="58">
        <f>IF(BK58=$B$98,BJ57,0)</f>
        <v>2</v>
      </c>
      <c r="BW56" s="1"/>
      <c r="BX56" s="1"/>
      <c r="BY56" s="59"/>
      <c r="BZ56" s="1"/>
      <c r="CA56" s="1"/>
      <c r="CB56" s="1"/>
      <c r="CC56" s="1"/>
      <c r="CD56" s="5"/>
      <c r="CE56" s="7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V56" s="111"/>
    </row>
    <row r="57" spans="1:104">
      <c r="A57" s="2">
        <v>61</v>
      </c>
      <c r="B57" s="6">
        <f>VLOOKUP(A57,Spiele!$A$1:$L$116,2,FALSE)</f>
        <v>46199.625</v>
      </c>
      <c r="C57" s="6" t="str">
        <f>VLOOKUP(A57,Spiele!$A$1:$L$116,9,FALSE)</f>
        <v>Boston</v>
      </c>
      <c r="D57" s="54" t="str">
        <f>Y55</f>
        <v>Norwegen</v>
      </c>
      <c r="E57" s="38" t="s">
        <v>23</v>
      </c>
      <c r="F57" s="54" t="str">
        <f>Y52</f>
        <v>Frankreich</v>
      </c>
      <c r="G57" s="53"/>
      <c r="H57" s="74">
        <f t="shared" ca="1" si="0"/>
        <v>2</v>
      </c>
      <c r="I57" s="11" t="s">
        <v>24</v>
      </c>
      <c r="J57" s="74">
        <f t="shared" ca="1" si="1"/>
        <v>1</v>
      </c>
      <c r="K57" s="7" t="s">
        <v>25</v>
      </c>
      <c r="M57" s="131" t="str">
        <f ca="1">IF(N52&gt;0,M52,"")</f>
        <v>Norwegen</v>
      </c>
      <c r="N57" s="2" t="s">
        <v>173</v>
      </c>
      <c r="P57" s="28"/>
      <c r="S57" s="58">
        <f ca="1">IF(K53=$B$98,J53,0)</f>
        <v>1</v>
      </c>
      <c r="T57" s="57"/>
      <c r="U57" s="58">
        <f ca="1">IF(K57=$B$98,H58,0)</f>
        <v>2</v>
      </c>
      <c r="V57" s="58">
        <f ca="1">IF(K56=$B$98,J56,0)</f>
        <v>1</v>
      </c>
      <c r="AD57" s="53" t="s">
        <v>91</v>
      </c>
      <c r="AE57" s="75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V57" s="112"/>
      <c r="AW57" s="2"/>
      <c r="AX57" s="2"/>
      <c r="AY57" s="2"/>
      <c r="AZ57" s="2"/>
      <c r="BA57" s="2">
        <v>68</v>
      </c>
      <c r="BB57" s="6">
        <f>VLOOKUP(BA57,Spiele!$A$1:$L$116,2,FALSE)</f>
        <v>46200.708333333336</v>
      </c>
      <c r="BC57" s="6" t="str">
        <f>VLOOKUP(BA57,Spiele!$A$1:$L$116,9,FALSE)</f>
        <v>Philadelphia</v>
      </c>
      <c r="BD57" s="54" t="str">
        <f>BY55</f>
        <v>Panama</v>
      </c>
      <c r="BE57" s="38" t="s">
        <v>23</v>
      </c>
      <c r="BF57" s="54" t="str">
        <f>BY52</f>
        <v>England</v>
      </c>
      <c r="BG57" s="53"/>
      <c r="BH57" s="74">
        <v>0</v>
      </c>
      <c r="BI57" s="11" t="s">
        <v>24</v>
      </c>
      <c r="BJ57" s="74">
        <v>2</v>
      </c>
      <c r="BK57" s="7" t="s">
        <v>25</v>
      </c>
      <c r="BM57" s="130" t="str">
        <f>IF(BN52&gt;0,BM52,"")</f>
        <v>Kroatien</v>
      </c>
      <c r="BN57" s="2" t="s">
        <v>174</v>
      </c>
      <c r="BP57" s="28"/>
      <c r="BS57" s="58">
        <f>IF(BK53=$B$98,BJ53,0)</f>
        <v>2</v>
      </c>
      <c r="BT57" s="57"/>
      <c r="BU57" s="58">
        <f>IF(BK57=$B$98,BH58,0)</f>
        <v>3</v>
      </c>
      <c r="BV57" s="58">
        <f>IF(BK56=$B$98,BJ56,0)</f>
        <v>4</v>
      </c>
      <c r="CD57" s="2" t="s">
        <v>91</v>
      </c>
      <c r="CE57" s="8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V57" s="113"/>
    </row>
    <row r="58" spans="1:104">
      <c r="A58" s="2">
        <v>62</v>
      </c>
      <c r="B58" s="6">
        <f>VLOOKUP(A58,Spiele!$A$1:$L$116,2,FALSE)</f>
        <v>46199.625</v>
      </c>
      <c r="C58" s="6" t="str">
        <f>VLOOKUP(A58,Spiele!$A$1:$L$116,9,FALSE)</f>
        <v>Toronto</v>
      </c>
      <c r="D58" s="54" t="str">
        <f>Y53</f>
        <v>Senegal</v>
      </c>
      <c r="E58" s="38" t="s">
        <v>23</v>
      </c>
      <c r="F58" s="54" t="str">
        <f>Y54</f>
        <v>Irak</v>
      </c>
      <c r="G58" s="53"/>
      <c r="H58" s="74">
        <f t="shared" ca="1" si="0"/>
        <v>2</v>
      </c>
      <c r="I58" s="11" t="s">
        <v>24</v>
      </c>
      <c r="J58" s="74">
        <f t="shared" ca="1" si="1"/>
        <v>1</v>
      </c>
      <c r="K58" s="7" t="s">
        <v>25</v>
      </c>
      <c r="M58" s="131" t="str">
        <f ca="1">IF(N53&gt;0,M53,"")</f>
        <v>Frankreich</v>
      </c>
      <c r="N58" s="2" t="s">
        <v>175</v>
      </c>
      <c r="O58" s="29"/>
      <c r="P58" s="105" t="s">
        <v>11</v>
      </c>
      <c r="S58" s="58">
        <f ca="1">IF(K55=$B$98,J55,0)</f>
        <v>1</v>
      </c>
      <c r="T58" s="58">
        <f ca="1">IF(K57=$B$98,J58,0)</f>
        <v>1</v>
      </c>
      <c r="U58" s="57"/>
      <c r="V58" s="58">
        <f ca="1">IF(K54=$B$98,H54,0)</f>
        <v>2</v>
      </c>
      <c r="AD58" s="53" t="s">
        <v>92</v>
      </c>
      <c r="AE58" s="75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V58" s="112"/>
      <c r="AW58" s="2"/>
      <c r="AX58" s="2"/>
      <c r="AY58" s="2"/>
      <c r="AZ58" s="2"/>
      <c r="BA58" s="2">
        <v>67</v>
      </c>
      <c r="BB58" s="6">
        <f>VLOOKUP(BA58,Spiele!$A$1:$L$116,2,FALSE)</f>
        <v>46200.708333333336</v>
      </c>
      <c r="BC58" s="6" t="str">
        <f>VLOOKUP(BA58,Spiele!$A$1:$L$116,9,FALSE)</f>
        <v>New York</v>
      </c>
      <c r="BD58" s="54" t="str">
        <f>BY53</f>
        <v>Kroatien</v>
      </c>
      <c r="BE58" s="38" t="s">
        <v>23</v>
      </c>
      <c r="BF58" s="54" t="str">
        <f>BY54</f>
        <v>Ghana</v>
      </c>
      <c r="BG58" s="53"/>
      <c r="BH58" s="74">
        <v>3</v>
      </c>
      <c r="BI58" s="11" t="s">
        <v>24</v>
      </c>
      <c r="BJ58" s="74">
        <v>2</v>
      </c>
      <c r="BK58" s="7" t="s">
        <v>25</v>
      </c>
      <c r="BM58" s="130" t="str">
        <f>IF(BN53&gt;0,BM53,"")</f>
        <v>England</v>
      </c>
      <c r="BN58" s="2" t="s">
        <v>176</v>
      </c>
      <c r="BO58" s="29"/>
      <c r="BP58" s="105" t="s">
        <v>11</v>
      </c>
      <c r="BS58" s="58">
        <f>IF(BK55=$B$98,BJ55,0)</f>
        <v>0</v>
      </c>
      <c r="BT58" s="58">
        <f>IF(BK57=$B$98,BJ58,0)</f>
        <v>2</v>
      </c>
      <c r="BU58" s="57"/>
      <c r="BV58" s="58">
        <f>IF(BK54=$B$98,BH54,0)</f>
        <v>2</v>
      </c>
      <c r="CD58" s="2" t="s">
        <v>92</v>
      </c>
      <c r="CE58" s="8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V58" s="113"/>
    </row>
    <row r="59" spans="1:104">
      <c r="E59" s="53"/>
      <c r="F59" s="53"/>
      <c r="G59" s="53"/>
      <c r="M59" s="131" t="str">
        <f ca="1">IF(N54&gt;0,M54,"")</f>
        <v>Senegal</v>
      </c>
      <c r="N59" s="2" t="s">
        <v>177</v>
      </c>
      <c r="S59" s="58">
        <f ca="1">IF(K58=$B$98,H57,0)</f>
        <v>2</v>
      </c>
      <c r="T59" s="58">
        <f ca="1">IF(K56=$B$98,H56,0)</f>
        <v>2</v>
      </c>
      <c r="U59" s="58">
        <f ca="1">IF(K54=$B$98,J54,0)</f>
        <v>1</v>
      </c>
      <c r="V59" s="57"/>
      <c r="AD59" s="53" t="s">
        <v>94</v>
      </c>
      <c r="AE59" s="75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V59" s="112"/>
      <c r="AW59" s="2"/>
      <c r="AX59" s="2"/>
      <c r="AY59" s="2"/>
      <c r="AZ59" s="2"/>
      <c r="BE59" s="53"/>
      <c r="BF59" s="53"/>
      <c r="BG59" s="53"/>
      <c r="BM59" s="130" t="str">
        <f>IF(BN54&gt;0,BM54,"")</f>
        <v>Ghana</v>
      </c>
      <c r="BN59" s="2" t="s">
        <v>178</v>
      </c>
      <c r="BS59" s="58">
        <f>IF(BK58=$B$98,BH57,0)</f>
        <v>0</v>
      </c>
      <c r="BT59" s="58">
        <f>IF(BK56=$B$98,BH56,0)</f>
        <v>1</v>
      </c>
      <c r="BU59" s="58">
        <f>IF(BK54=$B$98,BJ54,0)</f>
        <v>1</v>
      </c>
      <c r="BV59" s="57"/>
      <c r="CD59" s="2" t="s">
        <v>94</v>
      </c>
      <c r="CE59" s="8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V59" s="113"/>
    </row>
    <row r="60" spans="1:104">
      <c r="D60" s="53"/>
      <c r="E60" s="55"/>
      <c r="F60" s="56"/>
      <c r="G60" s="56"/>
      <c r="H60" s="53"/>
      <c r="I60" s="53"/>
      <c r="J60" s="53"/>
      <c r="AE60" s="75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V60" s="112"/>
      <c r="AW60" s="2"/>
      <c r="AX60" s="2"/>
      <c r="AY60" s="2"/>
      <c r="AZ60" s="2"/>
      <c r="BD60" s="53"/>
      <c r="BE60" s="55"/>
      <c r="BF60" s="56"/>
      <c r="BG60" s="56"/>
      <c r="BH60" s="53"/>
      <c r="BI60" s="53"/>
      <c r="BJ60" s="53"/>
      <c r="BS60" s="53"/>
      <c r="BT60" s="53"/>
      <c r="BU60" s="53"/>
      <c r="BV60" s="53"/>
      <c r="CE60" s="8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V60" s="113"/>
    </row>
    <row r="61" spans="1:104">
      <c r="A61" s="10"/>
      <c r="B61" s="20" t="s">
        <v>179</v>
      </c>
      <c r="C61" s="20"/>
      <c r="D61" s="16"/>
      <c r="E61" s="13"/>
      <c r="F61" s="16"/>
      <c r="G61" s="16"/>
      <c r="H61" s="19"/>
      <c r="I61" s="18"/>
      <c r="J61" s="19"/>
      <c r="K61" s="95"/>
      <c r="L61" s="16"/>
      <c r="M61" s="20"/>
      <c r="N61" s="16"/>
      <c r="O61" s="16"/>
      <c r="P61" s="16"/>
      <c r="Q61" s="16"/>
      <c r="R61" s="16"/>
      <c r="S61" s="51"/>
      <c r="T61" s="51"/>
      <c r="U61" s="51"/>
      <c r="V61" s="51"/>
      <c r="W61" s="51"/>
      <c r="X61" s="51"/>
      <c r="Y61" s="54"/>
      <c r="Z61" s="51"/>
      <c r="AA61" s="51"/>
      <c r="AB61" s="51"/>
      <c r="AC61" s="51"/>
      <c r="AD61" s="91"/>
      <c r="AE61" s="18"/>
      <c r="AF61" s="51"/>
      <c r="AG61" s="51"/>
      <c r="AH61" s="51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X61" s="106"/>
      <c r="AY61" s="106"/>
      <c r="AZ61" s="106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"/>
      <c r="BR61" s="1"/>
      <c r="BS61" s="59"/>
      <c r="BT61" s="59"/>
      <c r="BU61" s="59"/>
      <c r="BV61" s="59"/>
      <c r="BW61" s="59"/>
      <c r="BX61" s="59"/>
      <c r="BY61" s="60"/>
      <c r="BZ61" s="59"/>
      <c r="CA61" s="59"/>
      <c r="CB61" s="59"/>
      <c r="CC61" s="59"/>
      <c r="CD61" s="59"/>
      <c r="CE61" s="62"/>
      <c r="CF61" s="104"/>
      <c r="CG61" s="59"/>
      <c r="CH61" s="59"/>
      <c r="CI61" s="53"/>
      <c r="CJ61" s="53"/>
      <c r="CK61" s="53"/>
      <c r="CL61" s="53"/>
      <c r="CM61" s="53"/>
      <c r="CN61" s="53"/>
      <c r="CO61" s="59"/>
      <c r="CP61" s="53"/>
      <c r="CQ61" s="53"/>
      <c r="CR61" s="53"/>
      <c r="CS61" s="53"/>
      <c r="CT61" s="53"/>
      <c r="CU61" s="53"/>
      <c r="CV61" s="53"/>
      <c r="CW61" s="53"/>
      <c r="CX61" s="106"/>
      <c r="CZ61" s="106"/>
    </row>
    <row r="62" spans="1:104">
      <c r="B62" s="3" t="s">
        <v>21</v>
      </c>
      <c r="C62" s="3" t="s">
        <v>22</v>
      </c>
      <c r="D62" s="16"/>
      <c r="E62" s="13"/>
      <c r="F62" s="16"/>
      <c r="G62" s="16"/>
      <c r="H62" s="19"/>
      <c r="I62" s="11"/>
      <c r="J62" s="19"/>
      <c r="K62" s="95"/>
      <c r="L62" s="1"/>
      <c r="M62" s="3"/>
      <c r="N62" s="1"/>
      <c r="O62" s="1"/>
      <c r="P62" s="1"/>
      <c r="Q62" s="1"/>
      <c r="V62" s="59"/>
      <c r="W62" s="59"/>
      <c r="Z62" s="59"/>
      <c r="AA62" s="55"/>
      <c r="AB62" s="59"/>
      <c r="AC62" s="55"/>
      <c r="AE62" s="18"/>
      <c r="AF62" s="59"/>
      <c r="AG62" s="59"/>
      <c r="AH62" s="59"/>
      <c r="AX62" s="106"/>
      <c r="AY62" s="106"/>
      <c r="AZ62" s="106"/>
      <c r="BB62" s="70" t="s">
        <v>97</v>
      </c>
      <c r="BC62" s="132" t="str">
        <f ca="1">CONCATENATE(BH66,BH67,BH68,BH69,BH70,BH71,BH72,BH73)</f>
        <v>ACDEFIKL</v>
      </c>
      <c r="BS62" s="53"/>
      <c r="BT62" s="53"/>
      <c r="BU62" s="53"/>
      <c r="BV62" s="53"/>
      <c r="BW62" s="53"/>
      <c r="BX62" s="53"/>
      <c r="BZ62" s="53"/>
      <c r="CA62" s="53"/>
      <c r="CB62" s="53"/>
      <c r="CC62" s="53"/>
      <c r="CD62" s="53"/>
      <c r="CE62" s="75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106"/>
      <c r="CZ62" s="106"/>
    </row>
    <row r="63" spans="1:104">
      <c r="A63" s="2">
        <v>73</v>
      </c>
      <c r="B63" s="6">
        <f>VLOOKUP(A63,Spiele!$A$1:$L$116,2,FALSE)</f>
        <v>46201.5</v>
      </c>
      <c r="C63" s="6" t="str">
        <f>VLOOKUP(A63,Spiele!$A$1:$L$116,9,FALSE)</f>
        <v>Los Angeles</v>
      </c>
      <c r="D63" s="25" t="str">
        <f>M8</f>
        <v>Tschechien</v>
      </c>
      <c r="E63" s="14" t="s">
        <v>23</v>
      </c>
      <c r="F63" s="36" t="str">
        <f>M18</f>
        <v>Schweiz</v>
      </c>
      <c r="G63" s="16"/>
      <c r="H63" s="74">
        <v>1</v>
      </c>
      <c r="I63" s="11" t="s">
        <v>24</v>
      </c>
      <c r="J63" s="74">
        <v>3</v>
      </c>
      <c r="K63" s="7" t="s">
        <v>25</v>
      </c>
      <c r="L63" s="1"/>
      <c r="M63" s="133" t="str">
        <f t="shared" ref="M63:M78" si="2">IF(J63="","",IF(J63=H63,"falsch!!! K.Remis",IF(H63&gt;J63,D63,F63)))</f>
        <v>Schweiz</v>
      </c>
      <c r="N63" s="134" t="str">
        <f>N8</f>
        <v>2A</v>
      </c>
      <c r="O63" s="134" t="str">
        <f>N18</f>
        <v>2B</v>
      </c>
      <c r="P63" s="134" t="s">
        <v>180</v>
      </c>
      <c r="Q63" s="16"/>
      <c r="R63" s="15"/>
      <c r="V63" s="59"/>
      <c r="W63" s="59"/>
      <c r="Z63" s="59"/>
      <c r="AB63" s="59"/>
      <c r="AE63" s="2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X63" s="106"/>
      <c r="AY63" s="106"/>
      <c r="AZ63" s="106"/>
      <c r="BS63" s="53"/>
      <c r="BT63" s="53"/>
      <c r="BU63" s="53"/>
      <c r="BV63" s="53"/>
      <c r="BW63" s="53"/>
      <c r="BX63" s="53"/>
      <c r="BZ63" s="53"/>
      <c r="CA63" s="53"/>
      <c r="CB63" s="53"/>
      <c r="CC63" s="53"/>
      <c r="CD63" s="53"/>
      <c r="CE63" s="75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106"/>
      <c r="CZ63" s="106"/>
    </row>
    <row r="64" spans="1:104">
      <c r="A64" s="2">
        <v>76</v>
      </c>
      <c r="B64" s="6">
        <f>VLOOKUP(A64,Spiele!$A$1:$L$116,2,FALSE)</f>
        <v>46202.5</v>
      </c>
      <c r="C64" s="6" t="str">
        <f>VLOOKUP(A64,Spiele!$A$1:$L$116,9,FALSE)</f>
        <v>Houston</v>
      </c>
      <c r="D64" s="37" t="str">
        <f>M27</f>
        <v>Brasilien</v>
      </c>
      <c r="E64" s="14" t="s">
        <v>23</v>
      </c>
      <c r="F64" s="116" t="str">
        <f>BM28</f>
        <v>Niederlande</v>
      </c>
      <c r="G64" s="16"/>
      <c r="H64" s="74">
        <v>5</v>
      </c>
      <c r="I64" s="11" t="s">
        <v>24</v>
      </c>
      <c r="J64" s="74">
        <v>4</v>
      </c>
      <c r="K64" s="7" t="s">
        <v>25</v>
      </c>
      <c r="L64" s="1"/>
      <c r="M64" s="133" t="str">
        <f t="shared" si="2"/>
        <v>Brasilien</v>
      </c>
      <c r="N64" s="134" t="str">
        <f>N27</f>
        <v>1C</v>
      </c>
      <c r="O64" s="134" t="str">
        <f>BN28</f>
        <v>2F</v>
      </c>
      <c r="P64" s="134" t="s">
        <v>181</v>
      </c>
      <c r="Q64" s="97"/>
      <c r="V64" s="59"/>
      <c r="W64" s="59"/>
      <c r="AA64" s="101"/>
      <c r="AC64" s="55"/>
      <c r="AE64" s="2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X64" s="106"/>
      <c r="AY64" s="106"/>
      <c r="AZ64" s="106"/>
      <c r="BB64" s="53"/>
      <c r="BC64" s="53"/>
      <c r="BD64" s="22"/>
      <c r="BE64" s="53"/>
      <c r="BF64" s="22"/>
      <c r="BG64" s="53"/>
      <c r="BM64" s="34" t="s">
        <v>182</v>
      </c>
      <c r="BS64" s="53"/>
      <c r="BT64" s="53"/>
      <c r="BU64" s="53"/>
      <c r="BV64" s="53"/>
      <c r="BW64" s="53"/>
      <c r="BX64" s="53"/>
      <c r="BZ64" s="53"/>
      <c r="CA64" s="53"/>
      <c r="CB64" s="53"/>
      <c r="CC64" s="53"/>
      <c r="CD64" s="53"/>
      <c r="CE64" s="75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106"/>
      <c r="CZ64" s="106"/>
    </row>
    <row r="65" spans="1:104">
      <c r="A65" s="2">
        <v>74</v>
      </c>
      <c r="B65" s="6">
        <f>VLOOKUP(A65,Spiele!$A$1:$L$116,2,FALSE)</f>
        <v>46202.6875</v>
      </c>
      <c r="C65" s="6" t="str">
        <f>VLOOKUP(A65,Spiele!$A$1:$L$116,9,FALSE)</f>
        <v>Boston</v>
      </c>
      <c r="D65" s="69" t="str">
        <f>BM17</f>
        <v>Deutschland</v>
      </c>
      <c r="E65" s="14" t="s">
        <v>23</v>
      </c>
      <c r="F65" s="33" t="str">
        <f ca="1">VLOOKUP(R65,$BC$66:$BF$73,4,FALSE)</f>
        <v>Türkei</v>
      </c>
      <c r="G65" s="16"/>
      <c r="H65" s="74">
        <v>1</v>
      </c>
      <c r="I65" s="11" t="s">
        <v>24</v>
      </c>
      <c r="J65" s="74">
        <v>0</v>
      </c>
      <c r="K65" s="7" t="s">
        <v>25</v>
      </c>
      <c r="L65" s="1"/>
      <c r="M65" s="135" t="str">
        <f t="shared" si="2"/>
        <v>Deutschland</v>
      </c>
      <c r="N65" s="134" t="str">
        <f>BN17</f>
        <v>1E</v>
      </c>
      <c r="O65" s="134" t="str">
        <f ca="1">R65</f>
        <v>3D</v>
      </c>
      <c r="P65" s="134" t="s">
        <v>183</v>
      </c>
      <c r="Q65" s="97"/>
      <c r="R65" s="136" t="str">
        <f ca="1">VLOOKUP(N65,BB$66:BC$73,2,FALSE)</f>
        <v>3D</v>
      </c>
      <c r="V65" s="59"/>
      <c r="W65" s="59"/>
      <c r="Z65" s="59"/>
      <c r="AC65" s="55"/>
      <c r="AE65" s="2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X65" s="106"/>
      <c r="AY65" s="106"/>
      <c r="AZ65" s="106"/>
      <c r="BB65" s="51" t="s">
        <v>184</v>
      </c>
      <c r="BC65" s="51" t="s">
        <v>185</v>
      </c>
      <c r="BD65" s="52" t="s">
        <v>186</v>
      </c>
      <c r="BE65" s="56"/>
      <c r="BF65" s="51" t="s">
        <v>187</v>
      </c>
      <c r="BG65" s="56"/>
      <c r="BH65" s="10"/>
      <c r="BI65" s="10"/>
      <c r="BK65" s="10"/>
      <c r="BL65" s="16"/>
      <c r="BM65" s="34" t="s">
        <v>3</v>
      </c>
      <c r="BN65" s="16" t="s">
        <v>4</v>
      </c>
      <c r="BO65" s="16" t="s">
        <v>5</v>
      </c>
      <c r="BP65" s="16" t="s">
        <v>6</v>
      </c>
      <c r="BQ65" s="16" t="s">
        <v>7</v>
      </c>
      <c r="BR65" s="51" t="s">
        <v>99</v>
      </c>
      <c r="BS65" s="16" t="s">
        <v>8</v>
      </c>
      <c r="BT65" s="10"/>
      <c r="BU65" s="56"/>
      <c r="BV65" s="56"/>
      <c r="BW65" s="56"/>
      <c r="BX65" s="51" t="s">
        <v>83</v>
      </c>
      <c r="BY65" s="56" t="s">
        <v>97</v>
      </c>
      <c r="BZ65" s="56"/>
      <c r="CA65" s="56"/>
      <c r="CB65" s="56"/>
      <c r="CC65" s="56"/>
      <c r="CD65" s="56"/>
      <c r="CE65" s="18" t="s">
        <v>10</v>
      </c>
      <c r="CF65" s="51" t="s">
        <v>8</v>
      </c>
      <c r="CG65" s="51"/>
      <c r="CH65" s="51" t="s">
        <v>100</v>
      </c>
      <c r="CI65" s="51"/>
      <c r="CJ65" s="18" t="s">
        <v>188</v>
      </c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W65" s="53"/>
      <c r="CX65" s="106"/>
      <c r="CZ65" s="106"/>
    </row>
    <row r="66" spans="1:104">
      <c r="A66" s="2">
        <v>75</v>
      </c>
      <c r="B66" s="6">
        <f>VLOOKUP(A66,Spiele!$A$1:$L$116,2,FALSE)</f>
        <v>46202.833333333336</v>
      </c>
      <c r="C66" s="6" t="str">
        <f>VLOOKUP(A66,Spiele!$A$1:$L$116,9,FALSE)</f>
        <v>Monterrey</v>
      </c>
      <c r="D66" s="116" t="str">
        <f>BM27</f>
        <v>Japan</v>
      </c>
      <c r="E66" s="14" t="s">
        <v>23</v>
      </c>
      <c r="F66" s="37" t="str">
        <f>M28</f>
        <v>Marokko</v>
      </c>
      <c r="G66" s="16"/>
      <c r="H66" s="74">
        <v>2</v>
      </c>
      <c r="I66" s="11" t="s">
        <v>24</v>
      </c>
      <c r="J66" s="74">
        <v>1</v>
      </c>
      <c r="K66" s="7" t="s">
        <v>25</v>
      </c>
      <c r="L66" s="1"/>
      <c r="M66" s="135" t="str">
        <f t="shared" si="2"/>
        <v>Japan</v>
      </c>
      <c r="N66" s="134" t="str">
        <f>BN27</f>
        <v>1F</v>
      </c>
      <c r="O66" s="134" t="str">
        <f>N28</f>
        <v>2C</v>
      </c>
      <c r="P66" s="134" t="s">
        <v>189</v>
      </c>
      <c r="Q66" s="97"/>
      <c r="R66" s="101"/>
      <c r="V66" s="59"/>
      <c r="W66" s="59"/>
      <c r="Z66" s="59"/>
      <c r="AC66" s="55"/>
      <c r="AE66" s="2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X66" s="106"/>
      <c r="AY66" s="106"/>
      <c r="AZ66" s="106"/>
      <c r="BB66" s="73" t="str">
        <f>FIFA!C1</f>
        <v>1A</v>
      </c>
      <c r="BC66" s="136" t="str">
        <f ca="1">IF(CJ66="",INDEX(FIFA!C:C, MATCH($BC$62, FIFA!B:B, 0)),CJ66)</f>
        <v>3C</v>
      </c>
      <c r="BD66" s="16" t="s">
        <v>190</v>
      </c>
      <c r="BF66" s="137" t="str">
        <f ca="1">IF(BN66&gt;0,VLOOKUP(CODE(MID(BC66,2,1))-64,$BL$66:$BM$77,2,FALSE),"")</f>
        <v>Schottland</v>
      </c>
      <c r="BG66" s="53"/>
      <c r="BH66" s="138" t="str">
        <f t="shared" ref="BH66:BH73" ca="1" si="3">CHAR(BJ66+64)</f>
        <v>A</v>
      </c>
      <c r="BI66" s="134"/>
      <c r="BJ66" s="139">
        <f ca="1">SMALL(BR$66:BR$73,1)</f>
        <v>1</v>
      </c>
      <c r="BK66" s="1" t="str">
        <f t="shared" ref="BK66:BK77" ca="1" si="4">BS66</f>
        <v>K</v>
      </c>
      <c r="BL66" s="1">
        <f t="shared" ref="BL66:BL77" ca="1" si="5">CODE(BK66)-64</f>
        <v>11</v>
      </c>
      <c r="BM66" s="90" t="str">
        <f ca="1">VLOOKUP(1,$BX$66:$CC$77,2,FALSE)</f>
        <v>DR Kongo</v>
      </c>
      <c r="BN66" s="2">
        <f ca="1">VLOOKUP(1,$BX$66:$CC$77,3,FALSE)</f>
        <v>4</v>
      </c>
      <c r="BO66" s="2">
        <f ca="1">VLOOKUP(1,$BX$66:$CC$77,4,FALSE)</f>
        <v>4</v>
      </c>
      <c r="BP66" s="2">
        <f ca="1">VLOOKUP(1,$BX$66:$CC$77,5,FALSE)</f>
        <v>2</v>
      </c>
      <c r="BQ66" s="2">
        <f ca="1">VLOOKUP(1,$BX$66:$CC$77,6,FALSE)</f>
        <v>2</v>
      </c>
      <c r="BR66" s="1">
        <f t="shared" ref="BR66:BR77" ca="1" si="6">CODE(BS66)-64</f>
        <v>11</v>
      </c>
      <c r="BS66" s="140" t="str">
        <f ca="1">MID(VLOOKUP(1,$BX$66:$CF$77,9,FALSE),2,1)</f>
        <v>K</v>
      </c>
      <c r="BT66" s="53"/>
      <c r="BU66" s="53"/>
      <c r="BV66" s="53"/>
      <c r="BW66" s="53"/>
      <c r="BX66" s="59">
        <f t="shared" ref="BX66:BX77" ca="1" si="7">RANK(CD66,$CD$66:$CD$77)</f>
        <v>2</v>
      </c>
      <c r="BY66" s="76" t="str">
        <f>M4</f>
        <v>Südkorea</v>
      </c>
      <c r="BZ66" s="53">
        <f>N4</f>
        <v>4</v>
      </c>
      <c r="CA66" s="53">
        <f>O4</f>
        <v>3</v>
      </c>
      <c r="CB66" s="53">
        <f>P4</f>
        <v>4</v>
      </c>
      <c r="CC66" s="53">
        <f>Q4</f>
        <v>-1</v>
      </c>
      <c r="CD66" s="89">
        <f t="shared" ref="CD66:CD77" si="8">CE66*10000000000000000+BZ66*100000000000000+CC66*1000000000000+CA66*10000000000+CH66</f>
        <v>399030000000012</v>
      </c>
      <c r="CE66" s="103"/>
      <c r="CF66" s="141" t="str">
        <f>N9</f>
        <v>3A</v>
      </c>
      <c r="CG66" s="53"/>
      <c r="CH66" s="103">
        <v>12</v>
      </c>
      <c r="CI66" s="53"/>
      <c r="CJ66" s="10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W66" s="53"/>
      <c r="CX66" s="106"/>
      <c r="CZ66" s="106"/>
    </row>
    <row r="67" spans="1:104">
      <c r="A67" s="2">
        <v>78</v>
      </c>
      <c r="B67" s="6">
        <f>VLOOKUP(A67,Spiele!$A$1:$L$116,2,FALSE)</f>
        <v>46203.5</v>
      </c>
      <c r="C67" s="6" t="str">
        <f>VLOOKUP(A67,Spiele!$A$1:$L$116,9,FALSE)</f>
        <v>Dallas</v>
      </c>
      <c r="D67" s="69" t="str">
        <f>BM18</f>
        <v>Ecuador</v>
      </c>
      <c r="E67" s="14" t="s">
        <v>23</v>
      </c>
      <c r="F67" s="131" t="str">
        <f ca="1">M58</f>
        <v>Frankreich</v>
      </c>
      <c r="G67" s="16"/>
      <c r="H67" s="74">
        <v>1</v>
      </c>
      <c r="I67" s="11" t="s">
        <v>24</v>
      </c>
      <c r="J67" s="74">
        <v>3</v>
      </c>
      <c r="K67" s="7" t="s">
        <v>25</v>
      </c>
      <c r="L67" s="1"/>
      <c r="M67" s="142" t="str">
        <f t="shared" ca="1" si="2"/>
        <v>Frankreich</v>
      </c>
      <c r="N67" s="134" t="str">
        <f>BN18</f>
        <v>2E</v>
      </c>
      <c r="O67" s="134" t="str">
        <f>N58</f>
        <v>2I</v>
      </c>
      <c r="P67" s="134" t="s">
        <v>191</v>
      </c>
      <c r="Q67" s="97"/>
      <c r="R67" s="101"/>
      <c r="V67" s="59"/>
      <c r="W67" s="59"/>
      <c r="Z67" s="59"/>
      <c r="AC67" s="55"/>
      <c r="AE67" s="2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X67" s="106"/>
      <c r="AY67" s="106"/>
      <c r="AZ67" s="106"/>
      <c r="BB67" s="73" t="str">
        <f>FIFA!D1</f>
        <v>1B</v>
      </c>
      <c r="BC67" s="136" t="str">
        <f ca="1">IF(CJ67="",INDEX(FIFA!D:D, MATCH($BC$62, FIFA!B:B, 0)),CJ67)</f>
        <v>3E</v>
      </c>
      <c r="BD67" s="16" t="s">
        <v>192</v>
      </c>
      <c r="BF67" s="137" t="str">
        <f t="shared" ref="BF67:BF73" ca="1" si="9">IF(BN67&gt;0,VLOOKUP(CODE(MID(BC67,2,1))-64,$BL$66:$BM$77,2,FALSE),"")</f>
        <v>Elfenbeinküste</v>
      </c>
      <c r="BG67" s="53"/>
      <c r="BH67" s="138" t="str">
        <f t="shared" ca="1" si="3"/>
        <v>C</v>
      </c>
      <c r="BI67" s="134"/>
      <c r="BJ67" s="139">
        <f ca="1">SMALL(BR$66:BR$73,2)</f>
        <v>3</v>
      </c>
      <c r="BK67" s="1" t="str">
        <f t="shared" ca="1" si="4"/>
        <v>A</v>
      </c>
      <c r="BL67" s="1">
        <f t="shared" ca="1" si="5"/>
        <v>1</v>
      </c>
      <c r="BM67" s="90" t="str">
        <f ca="1">VLOOKUP(2,$BX$66:$CC$77,2,FALSE)</f>
        <v>Südkorea</v>
      </c>
      <c r="BN67" s="2">
        <f ca="1">VLOOKUP(2,$BX$66:$CC$77,3,FALSE)</f>
        <v>4</v>
      </c>
      <c r="BO67" s="2">
        <f ca="1">VLOOKUP(2,$BX$66:$CC$77,4,FALSE)</f>
        <v>3</v>
      </c>
      <c r="BP67" s="2">
        <f ca="1">VLOOKUP(2,$BX$66:$CC$77,5,FALSE)</f>
        <v>4</v>
      </c>
      <c r="BQ67" s="2">
        <f ca="1">VLOOKUP(2,$BX$66:$CC$77,6,FALSE)</f>
        <v>-1</v>
      </c>
      <c r="BR67" s="1">
        <f t="shared" ca="1" si="6"/>
        <v>1</v>
      </c>
      <c r="BS67" s="140" t="str">
        <f ca="1">MID(VLOOKUP(2,$BX$66:$CF$77,9,FALSE),2,1)</f>
        <v>A</v>
      </c>
      <c r="BT67" s="53"/>
      <c r="BU67" s="53"/>
      <c r="BV67" s="53"/>
      <c r="BW67" s="53"/>
      <c r="BX67" s="59">
        <f t="shared" ca="1" si="7"/>
        <v>9</v>
      </c>
      <c r="BY67" s="76" t="str">
        <f>M14</f>
        <v>Bosnien/Herzg.</v>
      </c>
      <c r="BZ67" s="53">
        <f>N14</f>
        <v>3</v>
      </c>
      <c r="CA67" s="53">
        <f>O14</f>
        <v>2</v>
      </c>
      <c r="CB67" s="53">
        <f>P14</f>
        <v>5</v>
      </c>
      <c r="CC67" s="53">
        <f>Q14</f>
        <v>-3</v>
      </c>
      <c r="CD67" s="89">
        <f t="shared" si="8"/>
        <v>297020000000011</v>
      </c>
      <c r="CE67" s="103"/>
      <c r="CF67" s="30" t="str">
        <f>N19</f>
        <v>3B</v>
      </c>
      <c r="CG67" s="53"/>
      <c r="CH67" s="103">
        <f>CH66-1</f>
        <v>11</v>
      </c>
      <c r="CI67" s="53"/>
      <c r="CJ67" s="10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W67" s="53"/>
      <c r="CX67" s="106"/>
      <c r="CZ67" s="106"/>
    </row>
    <row r="68" spans="1:104">
      <c r="A68" s="2">
        <v>77</v>
      </c>
      <c r="B68" s="6">
        <f>VLOOKUP(A68,Spiele!$A$1:$L$116,2,FALSE)</f>
        <v>46203.708333333336</v>
      </c>
      <c r="C68" s="6" t="str">
        <f>VLOOKUP(A68,Spiele!$A$1:$L$116,9,FALSE)</f>
        <v>New York</v>
      </c>
      <c r="D68" s="131" t="str">
        <f ca="1">M57</f>
        <v>Norwegen</v>
      </c>
      <c r="E68" s="14" t="s">
        <v>23</v>
      </c>
      <c r="F68" s="33" t="str">
        <f ca="1">VLOOKUP(R68,$BC$66:$BF$73,4,FALSE)</f>
        <v>Schweden</v>
      </c>
      <c r="G68" s="16"/>
      <c r="H68" s="74">
        <v>1</v>
      </c>
      <c r="I68" s="11" t="s">
        <v>24</v>
      </c>
      <c r="J68" s="74">
        <v>0</v>
      </c>
      <c r="K68" s="7" t="s">
        <v>25</v>
      </c>
      <c r="L68" s="1"/>
      <c r="M68" s="142" t="str">
        <f t="shared" ca="1" si="2"/>
        <v>Norwegen</v>
      </c>
      <c r="N68" s="143" t="str">
        <f>N57</f>
        <v>1I</v>
      </c>
      <c r="O68" s="134" t="str">
        <f ca="1">R68</f>
        <v>3F</v>
      </c>
      <c r="P68" s="134" t="s">
        <v>193</v>
      </c>
      <c r="Q68" s="97"/>
      <c r="R68" s="136" t="str">
        <f ca="1">VLOOKUP(N68,BB$66:BC$73,2,FALSE)</f>
        <v>3F</v>
      </c>
      <c r="V68" s="59"/>
      <c r="W68" s="59"/>
      <c r="Z68" s="59"/>
      <c r="AC68" s="55"/>
      <c r="AE68" s="2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X68" s="106"/>
      <c r="AY68" s="106"/>
      <c r="AZ68" s="106"/>
      <c r="BB68" s="73" t="str">
        <f>FIFA!E1</f>
        <v>1D</v>
      </c>
      <c r="BC68" s="136" t="str">
        <f ca="1">IF(CJ68="",INDEX(FIFA!E:E, MATCH($BC$62, FIFA!B:B, 0)),CJ68)</f>
        <v>3I</v>
      </c>
      <c r="BD68" s="16" t="s">
        <v>194</v>
      </c>
      <c r="BF68" s="137" t="str">
        <f t="shared" ca="1" si="9"/>
        <v>Senegal</v>
      </c>
      <c r="BG68" s="53"/>
      <c r="BH68" s="138" t="str">
        <f t="shared" ca="1" si="3"/>
        <v>D</v>
      </c>
      <c r="BI68" s="134"/>
      <c r="BJ68" s="139">
        <f ca="1">SMALL(BR$66:BR$73,3)</f>
        <v>4</v>
      </c>
      <c r="BK68" s="1" t="str">
        <f t="shared" ca="1" si="4"/>
        <v>E</v>
      </c>
      <c r="BL68" s="1">
        <f t="shared" ca="1" si="5"/>
        <v>5</v>
      </c>
      <c r="BM68" s="90" t="str">
        <f ca="1">VLOOKUP(3,$BX$66:$CC$77,2,FALSE)</f>
        <v>Elfenbeinküste</v>
      </c>
      <c r="BN68" s="2">
        <f ca="1">VLOOKUP(3,$BX$66:$CC$77,3,FALSE)</f>
        <v>3</v>
      </c>
      <c r="BO68" s="2">
        <f ca="1">VLOOKUP(3,$BX$66:$CC$77,4,FALSE)</f>
        <v>6</v>
      </c>
      <c r="BP68" s="2">
        <f ca="1">VLOOKUP(3,$BX$66:$CC$77,5,FALSE)</f>
        <v>5</v>
      </c>
      <c r="BQ68" s="2">
        <f ca="1">VLOOKUP(3,$BX$66:$CC$77,6,FALSE)</f>
        <v>1</v>
      </c>
      <c r="BR68" s="1">
        <f t="shared" ca="1" si="6"/>
        <v>5</v>
      </c>
      <c r="BS68" s="140" t="str">
        <f ca="1">MID(VLOOKUP(3,$BX$66:$CF$77,9,FALSE),2,1)</f>
        <v>E</v>
      </c>
      <c r="BT68" s="53"/>
      <c r="BU68" s="53"/>
      <c r="BV68" s="53"/>
      <c r="BW68" s="53"/>
      <c r="BX68" s="59">
        <f t="shared" ca="1" si="7"/>
        <v>6</v>
      </c>
      <c r="BY68" s="76" t="str">
        <f>M24</f>
        <v>Schottland</v>
      </c>
      <c r="BZ68" s="53">
        <f>N24</f>
        <v>3</v>
      </c>
      <c r="CA68" s="53">
        <f>O24</f>
        <v>4</v>
      </c>
      <c r="CB68" s="53">
        <f>P24</f>
        <v>6</v>
      </c>
      <c r="CC68" s="53">
        <f>Q24</f>
        <v>-2</v>
      </c>
      <c r="CD68" s="89">
        <f t="shared" si="8"/>
        <v>298040000000010</v>
      </c>
      <c r="CE68" s="103"/>
      <c r="CF68" s="26" t="str">
        <f>N29</f>
        <v>3C</v>
      </c>
      <c r="CG68" s="53"/>
      <c r="CH68" s="103">
        <f t="shared" ref="CH68:CH77" si="10">CH67-1</f>
        <v>10</v>
      </c>
      <c r="CI68" s="53"/>
      <c r="CJ68" s="10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W68" s="53"/>
      <c r="CX68" s="106"/>
      <c r="CZ68" s="106"/>
    </row>
    <row r="69" spans="1:104">
      <c r="A69" s="2">
        <v>79</v>
      </c>
      <c r="B69" s="6">
        <f>VLOOKUP(A69,Spiele!$A$1:$L$116,2,FALSE)</f>
        <v>46203.833333333336</v>
      </c>
      <c r="C69" s="6" t="str">
        <f>VLOOKUP(A69,Spiele!$A$1:$L$116,9,FALSE)</f>
        <v>Mexico City</v>
      </c>
      <c r="D69" s="144" t="str">
        <f>M7</f>
        <v>Mexiko</v>
      </c>
      <c r="E69" s="14" t="s">
        <v>23</v>
      </c>
      <c r="F69" s="33" t="str">
        <f ca="1">VLOOKUP(R69,$BC$66:$BF$73,4,FALSE)</f>
        <v>Schottland</v>
      </c>
      <c r="G69" s="16"/>
      <c r="H69" s="74">
        <v>2</v>
      </c>
      <c r="I69" s="11" t="s">
        <v>24</v>
      </c>
      <c r="J69" s="74">
        <v>0</v>
      </c>
      <c r="K69" s="7" t="s">
        <v>25</v>
      </c>
      <c r="L69" s="1"/>
      <c r="M69" s="145" t="str">
        <f t="shared" si="2"/>
        <v>Mexiko</v>
      </c>
      <c r="N69" s="134" t="str">
        <f>N7</f>
        <v>1A</v>
      </c>
      <c r="O69" s="134" t="str">
        <f ca="1">R69</f>
        <v>3C</v>
      </c>
      <c r="P69" s="134" t="s">
        <v>195</v>
      </c>
      <c r="Q69" s="97"/>
      <c r="R69" s="136" t="str">
        <f ca="1">VLOOKUP(N69,BB$66:BC$73,2,FALSE)</f>
        <v>3C</v>
      </c>
      <c r="V69" s="59"/>
      <c r="W69" s="59"/>
      <c r="Z69" s="59"/>
      <c r="AC69" s="55"/>
      <c r="AE69" s="2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X69" s="106"/>
      <c r="AY69" s="106"/>
      <c r="AZ69" s="106"/>
      <c r="BB69" s="73" t="str">
        <f>FIFA!F1</f>
        <v>1E</v>
      </c>
      <c r="BC69" s="136" t="str">
        <f ca="1">IF(CJ69="",INDEX(FIFA!F:F,MATCH($BC$62,FIFA!B:B,0)),CJ69)</f>
        <v>3D</v>
      </c>
      <c r="BD69" s="16" t="s">
        <v>196</v>
      </c>
      <c r="BF69" s="137" t="str">
        <f t="shared" ca="1" si="9"/>
        <v>Türkei</v>
      </c>
      <c r="BG69" s="53"/>
      <c r="BH69" s="138" t="str">
        <f t="shared" ca="1" si="3"/>
        <v>E</v>
      </c>
      <c r="BI69" s="134"/>
      <c r="BJ69" s="139">
        <f ca="1">SMALL(BR$66:BR$73,4)</f>
        <v>5</v>
      </c>
      <c r="BK69" s="1" t="str">
        <f t="shared" ca="1" si="4"/>
        <v>I</v>
      </c>
      <c r="BL69" s="1">
        <f t="shared" ca="1" si="5"/>
        <v>9</v>
      </c>
      <c r="BM69" s="90" t="str">
        <f ca="1">VLOOKUP(4,$BX$66:$CC$77,2,FALSE)</f>
        <v>Senegal</v>
      </c>
      <c r="BN69" s="2">
        <f ca="1">VLOOKUP(4,$BX$66:$CC$77,3,FALSE)</f>
        <v>3</v>
      </c>
      <c r="BO69" s="2">
        <f ca="1">VLOOKUP(4,$BX$66:$CC$77,4,FALSE)</f>
        <v>4</v>
      </c>
      <c r="BP69" s="2">
        <f ca="1">VLOOKUP(4,$BX$66:$CC$77,5,FALSE)</f>
        <v>5</v>
      </c>
      <c r="BQ69" s="2">
        <f ca="1">VLOOKUP(4,$BX$66:$CC$77,6,FALSE)</f>
        <v>-1</v>
      </c>
      <c r="BR69" s="1">
        <f t="shared" ca="1" si="6"/>
        <v>9</v>
      </c>
      <c r="BS69" s="140" t="str">
        <f ca="1">MID(VLOOKUP(4,$BX$66:$CF$77,9,FALSE),2,1)</f>
        <v>I</v>
      </c>
      <c r="BT69" s="53"/>
      <c r="BU69" s="53"/>
      <c r="BV69" s="53"/>
      <c r="BW69" s="53"/>
      <c r="BX69" s="59">
        <f t="shared" ca="1" si="7"/>
        <v>7</v>
      </c>
      <c r="BY69" s="76" t="str">
        <f>BM4</f>
        <v>Türkei</v>
      </c>
      <c r="BZ69" s="53">
        <f>BN4</f>
        <v>3</v>
      </c>
      <c r="CA69" s="53">
        <f>BO4</f>
        <v>3</v>
      </c>
      <c r="CB69" s="53">
        <f>BP4</f>
        <v>5</v>
      </c>
      <c r="CC69" s="53">
        <f>BQ4</f>
        <v>-2</v>
      </c>
      <c r="CD69" s="89">
        <f t="shared" si="8"/>
        <v>298030000000009</v>
      </c>
      <c r="CE69" s="103"/>
      <c r="CF69" s="71" t="str">
        <f>BN9</f>
        <v>3D</v>
      </c>
      <c r="CG69" s="53"/>
      <c r="CH69" s="103">
        <f t="shared" si="10"/>
        <v>9</v>
      </c>
      <c r="CI69" s="53"/>
      <c r="CJ69" s="10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W69" s="53"/>
      <c r="CX69" s="106"/>
      <c r="CZ69" s="106"/>
    </row>
    <row r="70" spans="1:104">
      <c r="A70" s="2">
        <v>80</v>
      </c>
      <c r="B70" s="6">
        <f>VLOOKUP(A70,Spiele!$A$1:$L$116,2,FALSE)</f>
        <v>46204.5</v>
      </c>
      <c r="C70" s="6" t="str">
        <f>VLOOKUP(A70,Spiele!$A$1:$L$116,9,FALSE)</f>
        <v>Atlanta</v>
      </c>
      <c r="D70" s="130" t="str">
        <f>BM57</f>
        <v>Kroatien</v>
      </c>
      <c r="E70" s="14" t="s">
        <v>23</v>
      </c>
      <c r="F70" s="33" t="str">
        <f ca="1">VLOOKUP(R70,$BC$66:$BF$73,4,FALSE)</f>
        <v>DR Kongo</v>
      </c>
      <c r="G70" s="16"/>
      <c r="H70" s="74">
        <v>3</v>
      </c>
      <c r="I70" s="11" t="s">
        <v>24</v>
      </c>
      <c r="J70" s="74">
        <v>1</v>
      </c>
      <c r="K70" s="7" t="s">
        <v>25</v>
      </c>
      <c r="L70" s="1"/>
      <c r="M70" s="145" t="str">
        <f t="shared" si="2"/>
        <v>Kroatien</v>
      </c>
      <c r="N70" s="134" t="str">
        <f>BN57</f>
        <v>1L</v>
      </c>
      <c r="O70" s="134" t="str">
        <f ca="1">R70</f>
        <v>3K</v>
      </c>
      <c r="P70" s="134" t="s">
        <v>197</v>
      </c>
      <c r="Q70" s="97"/>
      <c r="R70" s="136" t="str">
        <f ca="1">VLOOKUP(N70,BB$66:BC$73,2,FALSE)</f>
        <v>3K</v>
      </c>
      <c r="V70" s="59"/>
      <c r="W70" s="59"/>
      <c r="Z70" s="59"/>
      <c r="AC70" s="55"/>
      <c r="AE70" s="2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X70" s="106"/>
      <c r="AY70" s="106"/>
      <c r="AZ70" s="106"/>
      <c r="BB70" s="73" t="str">
        <f>FIFA!G1</f>
        <v>1G</v>
      </c>
      <c r="BC70" s="136" t="str">
        <f ca="1">IF(CJ70="",INDEX(FIFA!G:G, MATCH($BC$62, FIFA!B:B, 0)),CJ70)</f>
        <v>3A</v>
      </c>
      <c r="BD70" s="16" t="s">
        <v>198</v>
      </c>
      <c r="BF70" s="137" t="str">
        <f t="shared" ca="1" si="9"/>
        <v>Südkorea</v>
      </c>
      <c r="BG70" s="53"/>
      <c r="BH70" s="138" t="str">
        <f t="shared" ca="1" si="3"/>
        <v>F</v>
      </c>
      <c r="BI70" s="134"/>
      <c r="BJ70" s="139">
        <f ca="1">SMALL(BR$66:BR$73,5)</f>
        <v>6</v>
      </c>
      <c r="BK70" s="1" t="str">
        <f t="shared" ca="1" si="4"/>
        <v>L</v>
      </c>
      <c r="BL70" s="1">
        <f t="shared" ca="1" si="5"/>
        <v>12</v>
      </c>
      <c r="BM70" s="90" t="str">
        <f ca="1">VLOOKUP(5,$BX$66:$CC$77,2,FALSE)</f>
        <v>Ghana</v>
      </c>
      <c r="BN70" s="2">
        <f ca="1">VLOOKUP(5,$BX$66:$CC$77,3,FALSE)</f>
        <v>3</v>
      </c>
      <c r="BO70" s="2">
        <f ca="1">VLOOKUP(5,$BX$66:$CC$77,4,FALSE)</f>
        <v>4</v>
      </c>
      <c r="BP70" s="2">
        <f ca="1">VLOOKUP(5,$BX$66:$CC$77,5,FALSE)</f>
        <v>5</v>
      </c>
      <c r="BQ70" s="2">
        <f ca="1">VLOOKUP(5,$BX$66:$CC$77,6,FALSE)</f>
        <v>-1</v>
      </c>
      <c r="BR70" s="1">
        <f t="shared" ca="1" si="6"/>
        <v>12</v>
      </c>
      <c r="BS70" s="140" t="str">
        <f ca="1">MID(VLOOKUP(5,$BX$66:$CF$77,9,FALSE),2,1)</f>
        <v>L</v>
      </c>
      <c r="BT70" s="53"/>
      <c r="BU70" s="53"/>
      <c r="BV70" s="53"/>
      <c r="BW70" s="53"/>
      <c r="BX70" s="59">
        <f t="shared" ca="1" si="7"/>
        <v>3</v>
      </c>
      <c r="BY70" s="76" t="str">
        <f>BM14</f>
        <v>Elfenbeinküste</v>
      </c>
      <c r="BZ70" s="53">
        <f>BN14</f>
        <v>3</v>
      </c>
      <c r="CA70" s="53">
        <f>BO14</f>
        <v>6</v>
      </c>
      <c r="CB70" s="53">
        <f>BP14</f>
        <v>5</v>
      </c>
      <c r="CC70" s="53">
        <f>BQ14</f>
        <v>1</v>
      </c>
      <c r="CD70" s="89">
        <f t="shared" si="8"/>
        <v>301060000000008</v>
      </c>
      <c r="CE70" s="103"/>
      <c r="CF70" s="68" t="str">
        <f>BN19</f>
        <v>3E</v>
      </c>
      <c r="CG70" s="53"/>
      <c r="CH70" s="103">
        <f t="shared" si="10"/>
        <v>8</v>
      </c>
      <c r="CI70" s="53"/>
      <c r="CJ70" s="10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W70" s="53"/>
      <c r="CX70" s="106"/>
      <c r="CZ70" s="106"/>
    </row>
    <row r="71" spans="1:104">
      <c r="A71" s="2">
        <v>82</v>
      </c>
      <c r="B71" s="6">
        <f>VLOOKUP(A71,Spiele!$A$1:$L$116,2,FALSE)</f>
        <v>46204.541666666664</v>
      </c>
      <c r="C71" s="6" t="str">
        <f>VLOOKUP(A71,Spiele!$A$1:$L$116,9,FALSE)</f>
        <v>Seattle</v>
      </c>
      <c r="D71" s="121" t="str">
        <f>M37</f>
        <v>Belgien</v>
      </c>
      <c r="E71" s="14" t="s">
        <v>23</v>
      </c>
      <c r="F71" s="33" t="str">
        <f ca="1">VLOOKUP(R71,$BC$66:$BF$73,4,FALSE)</f>
        <v>Südkorea</v>
      </c>
      <c r="G71" s="16"/>
      <c r="H71" s="74">
        <v>4</v>
      </c>
      <c r="I71" s="11" t="s">
        <v>24</v>
      </c>
      <c r="J71" s="74">
        <v>3</v>
      </c>
      <c r="K71" s="7" t="s">
        <v>25</v>
      </c>
      <c r="L71" s="1"/>
      <c r="M71" s="133" t="str">
        <f t="shared" si="2"/>
        <v>Belgien</v>
      </c>
      <c r="N71" s="134" t="str">
        <f>N37</f>
        <v>1G</v>
      </c>
      <c r="O71" s="134" t="str">
        <f ca="1">R71</f>
        <v>3A</v>
      </c>
      <c r="P71" s="134" t="s">
        <v>199</v>
      </c>
      <c r="Q71" s="16"/>
      <c r="R71" s="136" t="str">
        <f ca="1">VLOOKUP(N71,BB$66:BC$73,2,FALSE)</f>
        <v>3A</v>
      </c>
      <c r="S71" s="4"/>
      <c r="T71" s="4"/>
      <c r="U71" s="4"/>
      <c r="V71" s="4"/>
      <c r="W71" s="4"/>
      <c r="X71" s="4"/>
      <c r="Z71" s="59"/>
      <c r="AC71" s="55"/>
      <c r="AE71" s="2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X71" s="106"/>
      <c r="AY71" s="106"/>
      <c r="AZ71" s="106"/>
      <c r="BB71" s="73" t="str">
        <f>FIFA!H1</f>
        <v>1I</v>
      </c>
      <c r="BC71" s="136" t="str">
        <f ca="1">IF(CJ71="",INDEX(FIFA!H:H, MATCH($BC$62, FIFA!B:B, 0)),CJ71)</f>
        <v>3F</v>
      </c>
      <c r="BD71" s="16" t="s">
        <v>200</v>
      </c>
      <c r="BF71" s="137" t="str">
        <f t="shared" ca="1" si="9"/>
        <v>Schweden</v>
      </c>
      <c r="BG71" s="53"/>
      <c r="BH71" s="138" t="str">
        <f t="shared" ca="1" si="3"/>
        <v>I</v>
      </c>
      <c r="BI71" s="134"/>
      <c r="BJ71" s="139">
        <f ca="1">SMALL(BR$66:BR$73,6)</f>
        <v>9</v>
      </c>
      <c r="BK71" s="1" t="str">
        <f t="shared" ca="1" si="4"/>
        <v>C</v>
      </c>
      <c r="BL71" s="1">
        <f t="shared" ca="1" si="5"/>
        <v>3</v>
      </c>
      <c r="BM71" s="90" t="str">
        <f ca="1">VLOOKUP(6,$BX$66:$CC$77,2,FALSE)</f>
        <v>Schottland</v>
      </c>
      <c r="BN71" s="2">
        <f t="shared" ref="BN71:BN77" ca="1" si="11">VLOOKUP(6,$BX$66:$CC$77,3,FALSE)</f>
        <v>3</v>
      </c>
      <c r="BO71" s="2">
        <f t="shared" ref="BO71:BO77" ca="1" si="12">VLOOKUP(6,$BX$66:$CC$77,4,FALSE)</f>
        <v>4</v>
      </c>
      <c r="BP71" s="2">
        <f t="shared" ref="BP71:BP77" ca="1" si="13">VLOOKUP(6,$BX$66:$CC$77,5,FALSE)</f>
        <v>6</v>
      </c>
      <c r="BQ71" s="2">
        <f t="shared" ref="BQ71:BQ77" ca="1" si="14">VLOOKUP(6,$BX$66:$CC$77,6,FALSE)</f>
        <v>-2</v>
      </c>
      <c r="BR71" s="1">
        <f t="shared" ca="1" si="6"/>
        <v>3</v>
      </c>
      <c r="BS71" s="140" t="str">
        <f ca="1">MID(VLOOKUP(6,$BX$66:$CF$77,9,FALSE),2,1)</f>
        <v>C</v>
      </c>
      <c r="BT71" s="53"/>
      <c r="BU71" s="53"/>
      <c r="BV71" s="53"/>
      <c r="BW71" s="53"/>
      <c r="BX71" s="59">
        <f t="shared" ca="1" si="7"/>
        <v>8</v>
      </c>
      <c r="BY71" s="76" t="str">
        <f>BM24</f>
        <v>Schweden</v>
      </c>
      <c r="BZ71" s="53">
        <f>BN24</f>
        <v>3</v>
      </c>
      <c r="CA71" s="53">
        <f>BO24</f>
        <v>3</v>
      </c>
      <c r="CB71" s="53">
        <f>BP24</f>
        <v>6</v>
      </c>
      <c r="CC71" s="53">
        <f>BQ24</f>
        <v>-3</v>
      </c>
      <c r="CD71" s="89">
        <f t="shared" si="8"/>
        <v>297030000000007</v>
      </c>
      <c r="CE71" s="103"/>
      <c r="CF71" s="114" t="str">
        <f>BN29</f>
        <v>3F</v>
      </c>
      <c r="CG71" s="53"/>
      <c r="CH71" s="103">
        <f t="shared" si="10"/>
        <v>7</v>
      </c>
      <c r="CI71" s="53"/>
      <c r="CJ71" s="10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W71" s="53"/>
      <c r="CX71" s="106"/>
      <c r="CZ71" s="106"/>
    </row>
    <row r="72" spans="1:104">
      <c r="A72" s="2">
        <v>81</v>
      </c>
      <c r="B72" s="6">
        <f>VLOOKUP(A72,Spiele!$A$1:$L$116,2,FALSE)</f>
        <v>46204.708333333336</v>
      </c>
      <c r="C72" s="6" t="str">
        <f>VLOOKUP(A72,Spiele!$A$1:$L$116,9,FALSE)</f>
        <v>San Francisco</v>
      </c>
      <c r="D72" s="92" t="str">
        <f>BM7</f>
        <v>Paraguay</v>
      </c>
      <c r="E72" s="14" t="s">
        <v>23</v>
      </c>
      <c r="F72" s="33" t="str">
        <f ca="1">VLOOKUP(R72,$BC$66:$BF$73,4,FALSE)</f>
        <v>Senegal</v>
      </c>
      <c r="G72" s="16"/>
      <c r="H72" s="74">
        <v>1</v>
      </c>
      <c r="I72" s="11" t="s">
        <v>24</v>
      </c>
      <c r="J72" s="74">
        <v>2</v>
      </c>
      <c r="K72" s="7" t="s">
        <v>25</v>
      </c>
      <c r="L72" s="1"/>
      <c r="M72" s="133" t="str">
        <f t="shared" ca="1" si="2"/>
        <v>Senegal</v>
      </c>
      <c r="N72" s="134" t="str">
        <f>BN7</f>
        <v>1D</v>
      </c>
      <c r="O72" s="134" t="str">
        <f ca="1">R72</f>
        <v>3I</v>
      </c>
      <c r="P72" s="134" t="s">
        <v>201</v>
      </c>
      <c r="Q72" s="97"/>
      <c r="R72" s="136" t="str">
        <f ca="1">VLOOKUP(N72,BB$66:BC$73,2,FALSE)</f>
        <v>3I</v>
      </c>
      <c r="S72" s="4"/>
      <c r="T72" s="4"/>
      <c r="U72" s="4"/>
      <c r="V72" s="4"/>
      <c r="W72" s="4"/>
      <c r="X72" s="4"/>
      <c r="AC72" s="55"/>
      <c r="AE72" s="2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X72" s="106"/>
      <c r="AY72" s="106"/>
      <c r="AZ72" s="106"/>
      <c r="BB72" s="73" t="str">
        <f>FIFA!I1</f>
        <v>1K</v>
      </c>
      <c r="BC72" s="136" t="str">
        <f ca="1">IF(CJ72="",INDEX(FIFA!I:I, MATCH($BC$62, FIFA!B:B, 0)),CJ72)</f>
        <v>3L</v>
      </c>
      <c r="BD72" s="16" t="s">
        <v>202</v>
      </c>
      <c r="BF72" s="137" t="str">
        <f t="shared" ca="1" si="9"/>
        <v>Ghana</v>
      </c>
      <c r="BG72" s="53"/>
      <c r="BH72" s="138" t="str">
        <f t="shared" ca="1" si="3"/>
        <v>K</v>
      </c>
      <c r="BI72" s="134"/>
      <c r="BJ72" s="139">
        <f ca="1">SMALL(BR$66:BR$73,7)</f>
        <v>11</v>
      </c>
      <c r="BK72" s="1" t="str">
        <f t="shared" ca="1" si="4"/>
        <v>D</v>
      </c>
      <c r="BL72" s="1">
        <f t="shared" ca="1" si="5"/>
        <v>4</v>
      </c>
      <c r="BM72" s="90" t="str">
        <f ca="1">VLOOKUP(7,$BX$66:$CC$77,2,FALSE)</f>
        <v>Türkei</v>
      </c>
      <c r="BN72" s="2">
        <f t="shared" ca="1" si="11"/>
        <v>3</v>
      </c>
      <c r="BO72" s="2">
        <f t="shared" ca="1" si="12"/>
        <v>4</v>
      </c>
      <c r="BP72" s="2">
        <f t="shared" ca="1" si="13"/>
        <v>6</v>
      </c>
      <c r="BQ72" s="2">
        <f t="shared" ca="1" si="14"/>
        <v>-2</v>
      </c>
      <c r="BR72" s="1">
        <f t="shared" ca="1" si="6"/>
        <v>4</v>
      </c>
      <c r="BS72" s="140" t="str">
        <f ca="1">MID(VLOOKUP(7,$BX$66:$CF$77,9,FALSE),2,1)</f>
        <v>D</v>
      </c>
      <c r="BT72" s="53"/>
      <c r="BU72" s="53"/>
      <c r="BV72" s="53"/>
      <c r="BW72" s="53"/>
      <c r="BX72" s="59">
        <f t="shared" ca="1" si="7"/>
        <v>11</v>
      </c>
      <c r="BY72" s="146" t="str">
        <f>M34</f>
        <v>Ägypten</v>
      </c>
      <c r="BZ72" s="53">
        <f>N34</f>
        <v>2</v>
      </c>
      <c r="CA72" s="53">
        <f>O34</f>
        <v>4</v>
      </c>
      <c r="CB72" s="53">
        <f>P34</f>
        <v>6</v>
      </c>
      <c r="CC72" s="53">
        <f>Q34</f>
        <v>-2</v>
      </c>
      <c r="CD72" s="89">
        <f t="shared" si="8"/>
        <v>198040000000006</v>
      </c>
      <c r="CE72" s="103"/>
      <c r="CF72" s="117" t="s">
        <v>150</v>
      </c>
      <c r="CG72" s="53"/>
      <c r="CH72" s="103">
        <f t="shared" si="10"/>
        <v>6</v>
      </c>
      <c r="CI72" s="53"/>
      <c r="CJ72" s="10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W72" s="53"/>
      <c r="CX72" s="106"/>
      <c r="CZ72" s="106"/>
    </row>
    <row r="73" spans="1:104">
      <c r="A73" s="2">
        <v>84</v>
      </c>
      <c r="B73" s="6">
        <f>VLOOKUP(A73,Spiele!$A$1:$L$116,2,FALSE)</f>
        <v>46205.5</v>
      </c>
      <c r="C73" s="6" t="str">
        <f>VLOOKUP(A73,Spiele!$A$1:$L$116,9,FALSE)</f>
        <v>Los Angeles</v>
      </c>
      <c r="D73" s="126" t="str">
        <f>M47</f>
        <v>Spanien</v>
      </c>
      <c r="E73" s="14" t="s">
        <v>23</v>
      </c>
      <c r="F73" s="120" t="str">
        <f>BM38</f>
        <v>Algerien</v>
      </c>
      <c r="G73" s="16"/>
      <c r="H73" s="74">
        <v>4</v>
      </c>
      <c r="I73" s="11" t="s">
        <v>24</v>
      </c>
      <c r="J73" s="74">
        <v>1</v>
      </c>
      <c r="K73" s="7" t="s">
        <v>25</v>
      </c>
      <c r="L73" s="1"/>
      <c r="M73" s="135" t="str">
        <f t="shared" si="2"/>
        <v>Spanien</v>
      </c>
      <c r="N73" s="134" t="str">
        <f>N47</f>
        <v>1H</v>
      </c>
      <c r="O73" s="134" t="str">
        <f>BN38</f>
        <v>2J</v>
      </c>
      <c r="P73" s="134" t="s">
        <v>203</v>
      </c>
      <c r="Q73" s="97"/>
      <c r="R73" s="101"/>
      <c r="S73" s="4"/>
      <c r="T73" s="4"/>
      <c r="U73" s="4"/>
      <c r="V73" s="4"/>
      <c r="W73" s="4"/>
      <c r="X73" s="4"/>
      <c r="Z73" s="59"/>
      <c r="AC73" s="55"/>
      <c r="AE73" s="2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X73" s="106"/>
      <c r="AY73" s="106"/>
      <c r="AZ73" s="106"/>
      <c r="BB73" s="73" t="str">
        <f>FIFA!J1</f>
        <v>1L</v>
      </c>
      <c r="BC73" s="136" t="str">
        <f ca="1">IF(CJ73="",INDEX(FIFA!J:J, MATCH($BC$62, FIFA!B:B, 0)),CJ73)</f>
        <v>3K</v>
      </c>
      <c r="BD73" s="16" t="s">
        <v>204</v>
      </c>
      <c r="BF73" s="137" t="str">
        <f t="shared" ca="1" si="9"/>
        <v>DR Kongo</v>
      </c>
      <c r="BG73" s="53"/>
      <c r="BH73" s="138" t="str">
        <f t="shared" ca="1" si="3"/>
        <v>L</v>
      </c>
      <c r="BI73" s="134"/>
      <c r="BJ73" s="139">
        <f ca="1">SMALL(BR$66:BR$73,8)</f>
        <v>12</v>
      </c>
      <c r="BK73" s="1" t="str">
        <f t="shared" ca="1" si="4"/>
        <v>F</v>
      </c>
      <c r="BL73" s="1">
        <f t="shared" ca="1" si="5"/>
        <v>6</v>
      </c>
      <c r="BM73" s="90" t="str">
        <f ca="1">VLOOKUP(8,$BX$66:$CC$77,2,FALSE)</f>
        <v>Schweden</v>
      </c>
      <c r="BN73" s="2">
        <f t="shared" ca="1" si="11"/>
        <v>3</v>
      </c>
      <c r="BO73" s="2">
        <f t="shared" ca="1" si="12"/>
        <v>4</v>
      </c>
      <c r="BP73" s="2">
        <f t="shared" ca="1" si="13"/>
        <v>6</v>
      </c>
      <c r="BQ73" s="2">
        <f t="shared" ca="1" si="14"/>
        <v>-2</v>
      </c>
      <c r="BR73" s="1">
        <f t="shared" ca="1" si="6"/>
        <v>6</v>
      </c>
      <c r="BS73" s="140" t="str">
        <f ca="1">MID(VLOOKUP(8,$BX$66:$CF$77,9,FALSE),2,1)</f>
        <v>F</v>
      </c>
      <c r="BT73" s="53"/>
      <c r="BU73" s="53"/>
      <c r="BV73" s="53"/>
      <c r="BW73" s="53"/>
      <c r="BX73" s="59">
        <f t="shared" ca="1" si="7"/>
        <v>10</v>
      </c>
      <c r="BY73" s="76" t="str">
        <f>M44</f>
        <v>Saudiarabien</v>
      </c>
      <c r="BZ73" s="53">
        <f>N44</f>
        <v>3</v>
      </c>
      <c r="CA73" s="53">
        <f>O44</f>
        <v>3</v>
      </c>
      <c r="CB73" s="53">
        <f>P44</f>
        <v>7</v>
      </c>
      <c r="CC73" s="53">
        <f>Q44</f>
        <v>-4</v>
      </c>
      <c r="CD73" s="89">
        <f t="shared" si="8"/>
        <v>296030000000005</v>
      </c>
      <c r="CE73" s="103"/>
      <c r="CF73" s="122" t="s">
        <v>164</v>
      </c>
      <c r="CG73" s="53"/>
      <c r="CH73" s="103">
        <f t="shared" si="10"/>
        <v>5</v>
      </c>
      <c r="CI73" s="53"/>
      <c r="CJ73" s="10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W73" s="53"/>
      <c r="CX73" s="106"/>
      <c r="CZ73" s="106"/>
    </row>
    <row r="74" spans="1:104">
      <c r="A74" s="2">
        <v>83</v>
      </c>
      <c r="B74" s="6">
        <f>VLOOKUP(A74,Spiele!$A$1:$L$116,2,FALSE)</f>
        <v>46205.791666666664</v>
      </c>
      <c r="C74" s="6" t="str">
        <f>VLOOKUP(A74,Spiele!$A$1:$L$116,9,FALSE)</f>
        <v>Toronto</v>
      </c>
      <c r="D74" s="125" t="str">
        <f>BM48</f>
        <v>Kolumbien</v>
      </c>
      <c r="E74" s="14" t="s">
        <v>23</v>
      </c>
      <c r="F74" s="130" t="str">
        <f>BM58</f>
        <v>England</v>
      </c>
      <c r="G74" s="16"/>
      <c r="H74" s="74">
        <v>1</v>
      </c>
      <c r="I74" s="11" t="s">
        <v>24</v>
      </c>
      <c r="J74" s="74">
        <v>2</v>
      </c>
      <c r="K74" s="7" t="s">
        <v>25</v>
      </c>
      <c r="L74" s="1"/>
      <c r="M74" s="135" t="str">
        <f t="shared" si="2"/>
        <v>England</v>
      </c>
      <c r="N74" s="134" t="str">
        <f>BN48</f>
        <v>2K</v>
      </c>
      <c r="O74" s="134" t="str">
        <f>BN58</f>
        <v>2L</v>
      </c>
      <c r="P74" s="134" t="s">
        <v>205</v>
      </c>
      <c r="Q74" s="97"/>
      <c r="R74" s="101"/>
      <c r="S74" s="4"/>
      <c r="T74" s="4"/>
      <c r="U74" s="4"/>
      <c r="V74" s="4"/>
      <c r="W74" s="4"/>
      <c r="X74" s="4"/>
      <c r="Z74" s="59"/>
      <c r="AC74" s="55"/>
      <c r="AE74" s="2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X74" s="106"/>
      <c r="AY74" s="106"/>
      <c r="AZ74" s="106"/>
      <c r="BB74" s="53"/>
      <c r="BC74" s="53"/>
      <c r="BD74" s="59"/>
      <c r="BE74" s="53"/>
      <c r="BF74" s="53"/>
      <c r="BG74" s="53"/>
      <c r="BH74" s="2"/>
      <c r="BI74" s="2"/>
      <c r="BJ74" s="1"/>
      <c r="BK74" s="1" t="str">
        <f t="shared" ca="1" si="4"/>
        <v>B</v>
      </c>
      <c r="BL74" s="1">
        <f t="shared" ca="1" si="5"/>
        <v>2</v>
      </c>
      <c r="BM74" s="9" t="str">
        <f ca="1">VLOOKUP(9,$BX$66:$CC$77,2,FALSE)</f>
        <v>Bosnien/Herzg.</v>
      </c>
      <c r="BN74" s="2">
        <f t="shared" ca="1" si="11"/>
        <v>3</v>
      </c>
      <c r="BO74" s="2">
        <f t="shared" ca="1" si="12"/>
        <v>4</v>
      </c>
      <c r="BP74" s="2">
        <f t="shared" ca="1" si="13"/>
        <v>6</v>
      </c>
      <c r="BQ74" s="2">
        <f t="shared" ca="1" si="14"/>
        <v>-2</v>
      </c>
      <c r="BR74" s="1">
        <f t="shared" ca="1" si="6"/>
        <v>2</v>
      </c>
      <c r="BS74" s="51" t="str">
        <f ca="1">MID(VLOOKUP(9,$BX$66:$CF$77,9,FALSE),2,1)</f>
        <v>B</v>
      </c>
      <c r="BT74" s="53"/>
      <c r="BU74" s="53"/>
      <c r="BV74" s="53"/>
      <c r="BW74" s="53"/>
      <c r="BX74" s="59">
        <f t="shared" ca="1" si="7"/>
        <v>4</v>
      </c>
      <c r="BY74" s="76" t="str">
        <f ca="1">M54</f>
        <v>Senegal</v>
      </c>
      <c r="BZ74" s="53">
        <f ca="1">N54</f>
        <v>3</v>
      </c>
      <c r="CA74" s="53">
        <f ca="1">O54</f>
        <v>4</v>
      </c>
      <c r="CB74" s="53">
        <f ca="1">P54</f>
        <v>5</v>
      </c>
      <c r="CC74" s="53">
        <f ca="1">Q54</f>
        <v>-1</v>
      </c>
      <c r="CD74" s="89">
        <f t="shared" ca="1" si="8"/>
        <v>299040000000004</v>
      </c>
      <c r="CE74" s="103"/>
      <c r="CF74" s="127" t="s">
        <v>177</v>
      </c>
      <c r="CG74" s="53"/>
      <c r="CH74" s="103">
        <f t="shared" si="10"/>
        <v>4</v>
      </c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W74" s="53"/>
      <c r="CX74" s="106"/>
      <c r="CZ74" s="106"/>
    </row>
    <row r="75" spans="1:104">
      <c r="A75" s="2">
        <v>85</v>
      </c>
      <c r="B75" s="6">
        <f>VLOOKUP(A75,Spiele!$A$1:$L$116,2,FALSE)</f>
        <v>46205.833333333336</v>
      </c>
      <c r="C75" s="6" t="str">
        <f>VLOOKUP(A75,Spiele!$A$1:$L$116,9,FALSE)</f>
        <v>Vancouver</v>
      </c>
      <c r="D75" s="36" t="str">
        <f>M17</f>
        <v>Kanada</v>
      </c>
      <c r="E75" s="14" t="s">
        <v>23</v>
      </c>
      <c r="F75" s="33" t="str">
        <f ca="1">VLOOKUP(R75,$BC$66:$BF$73,4,FALSE)</f>
        <v>Elfenbeinküste</v>
      </c>
      <c r="G75" s="16"/>
      <c r="H75" s="74">
        <v>7</v>
      </c>
      <c r="I75" s="11" t="s">
        <v>24</v>
      </c>
      <c r="J75" s="74">
        <v>6</v>
      </c>
      <c r="K75" s="7" t="s">
        <v>25</v>
      </c>
      <c r="L75" s="1"/>
      <c r="M75" s="142" t="str">
        <f t="shared" si="2"/>
        <v>Kanada</v>
      </c>
      <c r="N75" s="134" t="str">
        <f>N17</f>
        <v>1B</v>
      </c>
      <c r="O75" s="134" t="str">
        <f ca="1">R75</f>
        <v>3E</v>
      </c>
      <c r="P75" s="134" t="s">
        <v>206</v>
      </c>
      <c r="Q75" s="97"/>
      <c r="R75" s="136" t="str">
        <f ca="1">VLOOKUP(N75,BB$66:BC$73,2,FALSE)</f>
        <v>3E</v>
      </c>
      <c r="S75" s="4"/>
      <c r="T75" s="4"/>
      <c r="U75" s="4"/>
      <c r="V75" s="4"/>
      <c r="W75" s="4"/>
      <c r="X75" s="4"/>
      <c r="Z75" s="59"/>
      <c r="AC75" s="55"/>
      <c r="AE75" s="2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X75" s="106"/>
      <c r="AY75" s="106"/>
      <c r="AZ75" s="106"/>
      <c r="BB75" s="53"/>
      <c r="BC75" s="53"/>
      <c r="BD75" s="53"/>
      <c r="BE75" s="53"/>
      <c r="BF75" s="53"/>
      <c r="BG75" s="53"/>
      <c r="BH75" s="2"/>
      <c r="BI75" s="2"/>
      <c r="BK75" s="1" t="str">
        <f t="shared" ca="1" si="4"/>
        <v>H</v>
      </c>
      <c r="BL75" s="1">
        <f t="shared" ca="1" si="5"/>
        <v>8</v>
      </c>
      <c r="BM75" s="9" t="str">
        <f ca="1">VLOOKUP(10,$BX$66:$CC$77,2,FALSE)</f>
        <v>Saudiarabien</v>
      </c>
      <c r="BN75" s="2">
        <f t="shared" ca="1" si="11"/>
        <v>3</v>
      </c>
      <c r="BO75" s="2">
        <f t="shared" ca="1" si="12"/>
        <v>4</v>
      </c>
      <c r="BP75" s="2">
        <f t="shared" ca="1" si="13"/>
        <v>6</v>
      </c>
      <c r="BQ75" s="2">
        <f t="shared" ca="1" si="14"/>
        <v>-2</v>
      </c>
      <c r="BR75" s="1">
        <f t="shared" ca="1" si="6"/>
        <v>8</v>
      </c>
      <c r="BS75" s="51" t="str">
        <f ca="1">MID(VLOOKUP(10,$BX$66:$CF$77,9,FALSE),2,1)</f>
        <v>H</v>
      </c>
      <c r="BT75" s="53"/>
      <c r="BU75" s="53"/>
      <c r="BV75" s="53"/>
      <c r="BW75" s="53"/>
      <c r="BX75" s="59">
        <f t="shared" ca="1" si="7"/>
        <v>12</v>
      </c>
      <c r="BY75" s="76" t="str">
        <f>BM34</f>
        <v>Österreich</v>
      </c>
      <c r="BZ75" s="53">
        <f>BN34</f>
        <v>1</v>
      </c>
      <c r="CA75" s="53">
        <f>BO34</f>
        <v>3</v>
      </c>
      <c r="CB75" s="53">
        <f>BP34</f>
        <v>6</v>
      </c>
      <c r="CC75" s="53">
        <f>BQ34</f>
        <v>-3</v>
      </c>
      <c r="CD75" s="89">
        <f t="shared" si="8"/>
        <v>97030000000003</v>
      </c>
      <c r="CE75" s="103"/>
      <c r="CF75" s="119" t="s">
        <v>151</v>
      </c>
      <c r="CG75" s="53"/>
      <c r="CH75" s="103">
        <f t="shared" si="10"/>
        <v>3</v>
      </c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W75" s="53"/>
      <c r="CX75" s="106"/>
      <c r="CZ75" s="106"/>
    </row>
    <row r="76" spans="1:104">
      <c r="A76" s="2">
        <v>88</v>
      </c>
      <c r="B76" s="6">
        <f>VLOOKUP(A76,Spiele!$A$1:$L$116,2,FALSE)</f>
        <v>46206.541666666672</v>
      </c>
      <c r="C76" s="6" t="str">
        <f>VLOOKUP(A76,Spiele!$A$1:$L$116,9,FALSE)</f>
        <v>Dallas</v>
      </c>
      <c r="D76" s="92" t="str">
        <f>BM8</f>
        <v>USA</v>
      </c>
      <c r="E76" s="14" t="s">
        <v>23</v>
      </c>
      <c r="F76" s="121" t="str">
        <f>M38</f>
        <v>IR Iran</v>
      </c>
      <c r="G76" s="16"/>
      <c r="H76" s="74">
        <v>1</v>
      </c>
      <c r="I76" s="11" t="s">
        <v>24</v>
      </c>
      <c r="J76" s="74">
        <v>0</v>
      </c>
      <c r="K76" s="7" t="s">
        <v>25</v>
      </c>
      <c r="L76" s="1"/>
      <c r="M76" s="142" t="str">
        <f t="shared" si="2"/>
        <v>USA</v>
      </c>
      <c r="N76" s="134" t="str">
        <f>BN8</f>
        <v>2D</v>
      </c>
      <c r="O76" s="134" t="str">
        <f>N38</f>
        <v>2G</v>
      </c>
      <c r="P76" s="134" t="s">
        <v>207</v>
      </c>
      <c r="Q76" s="97"/>
      <c r="R76" s="101"/>
      <c r="S76" s="4"/>
      <c r="T76" s="4"/>
      <c r="U76" s="4"/>
      <c r="V76" s="4"/>
      <c r="W76" s="4"/>
      <c r="X76" s="4"/>
      <c r="Z76" s="59"/>
      <c r="AC76" s="55"/>
      <c r="AE76" s="2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X76" s="106"/>
      <c r="AY76" s="106"/>
      <c r="AZ76" s="106"/>
      <c r="BB76" s="55"/>
      <c r="BC76" s="53"/>
      <c r="BD76" s="53"/>
      <c r="BE76" s="53"/>
      <c r="BF76" s="53"/>
      <c r="BG76" s="53"/>
      <c r="BH76" s="2"/>
      <c r="BI76" s="2"/>
      <c r="BJ76" s="1"/>
      <c r="BK76" s="1" t="str">
        <f t="shared" ca="1" si="4"/>
        <v>G</v>
      </c>
      <c r="BL76" s="1">
        <f t="shared" ca="1" si="5"/>
        <v>7</v>
      </c>
      <c r="BM76" s="9" t="str">
        <f ca="1">VLOOKUP(11,$BX$66:$CC$77,2,FALSE)</f>
        <v>Ägypten</v>
      </c>
      <c r="BN76" s="2">
        <f t="shared" ca="1" si="11"/>
        <v>3</v>
      </c>
      <c r="BO76" s="2">
        <f t="shared" ca="1" si="12"/>
        <v>4</v>
      </c>
      <c r="BP76" s="2">
        <f t="shared" ca="1" si="13"/>
        <v>6</v>
      </c>
      <c r="BQ76" s="2">
        <f t="shared" ca="1" si="14"/>
        <v>-2</v>
      </c>
      <c r="BR76" s="1">
        <f t="shared" ca="1" si="6"/>
        <v>7</v>
      </c>
      <c r="BS76" s="51" t="str">
        <f ca="1">MID(VLOOKUP(11,$BX$66:$CF$77,9,FALSE),2,1)</f>
        <v>G</v>
      </c>
      <c r="BT76" s="53"/>
      <c r="BU76" s="53"/>
      <c r="BV76" s="53"/>
      <c r="BW76" s="53"/>
      <c r="BX76" s="59">
        <f t="shared" ca="1" si="7"/>
        <v>1</v>
      </c>
      <c r="BY76" s="76" t="str">
        <f>BM44</f>
        <v>DR Kongo</v>
      </c>
      <c r="BZ76" s="53">
        <f>BN44</f>
        <v>4</v>
      </c>
      <c r="CA76" s="53">
        <f>BO44</f>
        <v>4</v>
      </c>
      <c r="CB76" s="53">
        <f>BP44</f>
        <v>2</v>
      </c>
      <c r="CC76" s="53">
        <f>BQ44</f>
        <v>2</v>
      </c>
      <c r="CD76" s="89">
        <f t="shared" si="8"/>
        <v>402040000000002</v>
      </c>
      <c r="CE76" s="103"/>
      <c r="CF76" s="124" t="s">
        <v>165</v>
      </c>
      <c r="CG76" s="53"/>
      <c r="CH76" s="103">
        <f t="shared" si="10"/>
        <v>2</v>
      </c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W76" s="53"/>
      <c r="CX76" s="106"/>
      <c r="CZ76" s="106"/>
    </row>
    <row r="77" spans="1:104">
      <c r="A77" s="2">
        <v>86</v>
      </c>
      <c r="B77" s="6">
        <f>VLOOKUP(A77,Spiele!$A$1:$L$116,2,FALSE)</f>
        <v>46206.75</v>
      </c>
      <c r="C77" s="6" t="str">
        <f>VLOOKUP(A77,Spiele!$A$1:$L$116,9,FALSE)</f>
        <v>Miami</v>
      </c>
      <c r="D77" s="120" t="str">
        <f>BM37</f>
        <v>Argentinien</v>
      </c>
      <c r="E77" s="14" t="s">
        <v>23</v>
      </c>
      <c r="F77" s="126" t="str">
        <f>M48</f>
        <v>Uruguay</v>
      </c>
      <c r="G77" s="16"/>
      <c r="H77" s="74">
        <v>2</v>
      </c>
      <c r="I77" s="11" t="s">
        <v>24</v>
      </c>
      <c r="J77" s="74">
        <v>1</v>
      </c>
      <c r="K77" s="7" t="s">
        <v>25</v>
      </c>
      <c r="L77" s="1"/>
      <c r="M77" s="145" t="str">
        <f t="shared" si="2"/>
        <v>Argentinien</v>
      </c>
      <c r="N77" s="134" t="str">
        <f>BN37</f>
        <v>1J</v>
      </c>
      <c r="O77" s="134" t="str">
        <f>N48</f>
        <v>2H</v>
      </c>
      <c r="P77" s="134" t="s">
        <v>208</v>
      </c>
      <c r="Q77" s="97"/>
      <c r="R77" s="101"/>
      <c r="S77" s="4"/>
      <c r="T77" s="4"/>
      <c r="U77" s="4"/>
      <c r="V77" s="4"/>
      <c r="W77" s="4"/>
      <c r="X77" s="4"/>
      <c r="Z77" s="59"/>
      <c r="AC77" s="55"/>
      <c r="AE77" s="2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X77" s="106"/>
      <c r="AY77" s="106"/>
      <c r="AZ77" s="106"/>
      <c r="BB77" s="147"/>
      <c r="BC77" s="53"/>
      <c r="BE77" s="53"/>
      <c r="BF77" s="53"/>
      <c r="BG77" s="53"/>
      <c r="BH77" s="2"/>
      <c r="BI77" s="2"/>
      <c r="BK77" s="1" t="str">
        <f t="shared" ca="1" si="4"/>
        <v>J</v>
      </c>
      <c r="BL77" s="1">
        <f t="shared" ca="1" si="5"/>
        <v>10</v>
      </c>
      <c r="BM77" s="9" t="str">
        <f ca="1">VLOOKUP(12,$BX$66:$CC$77,2,FALSE)</f>
        <v>Österreich</v>
      </c>
      <c r="BN77" s="2">
        <f t="shared" ca="1" si="11"/>
        <v>3</v>
      </c>
      <c r="BO77" s="2">
        <f t="shared" ca="1" si="12"/>
        <v>4</v>
      </c>
      <c r="BP77" s="2">
        <f t="shared" ca="1" si="13"/>
        <v>6</v>
      </c>
      <c r="BQ77" s="2">
        <f t="shared" ca="1" si="14"/>
        <v>-2</v>
      </c>
      <c r="BR77" s="1">
        <f t="shared" ca="1" si="6"/>
        <v>10</v>
      </c>
      <c r="BS77" s="51" t="str">
        <f ca="1">MID(VLOOKUP(12,$BX$66:$CF$77,9,FALSE),2,1)</f>
        <v>J</v>
      </c>
      <c r="BT77" s="53"/>
      <c r="BU77" s="53"/>
      <c r="BV77" s="53"/>
      <c r="BW77" s="53"/>
      <c r="BX77" s="59">
        <f t="shared" ca="1" si="7"/>
        <v>5</v>
      </c>
      <c r="BY77" s="76" t="str">
        <f>BM54</f>
        <v>Ghana</v>
      </c>
      <c r="BZ77" s="53">
        <f>BN54</f>
        <v>3</v>
      </c>
      <c r="CA77" s="53">
        <f>BO54</f>
        <v>4</v>
      </c>
      <c r="CB77" s="53">
        <f>BP54</f>
        <v>5</v>
      </c>
      <c r="CC77" s="53">
        <f>BQ54</f>
        <v>-1</v>
      </c>
      <c r="CD77" s="89">
        <f t="shared" si="8"/>
        <v>299040000000001</v>
      </c>
      <c r="CE77" s="103"/>
      <c r="CF77" s="129" t="s">
        <v>178</v>
      </c>
      <c r="CG77" s="53"/>
      <c r="CH77" s="103">
        <f t="shared" si="10"/>
        <v>1</v>
      </c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W77" s="53"/>
      <c r="CX77" s="106"/>
      <c r="CZ77" s="106"/>
    </row>
    <row r="78" spans="1:104">
      <c r="A78" s="2">
        <v>87</v>
      </c>
      <c r="B78" s="6">
        <f>VLOOKUP(A78,Spiele!$A$1:$L$116,2,FALSE)</f>
        <v>46206.854166666672</v>
      </c>
      <c r="C78" s="6" t="str">
        <f>VLOOKUP(A78,Spiele!$A$1:$L$116,9,FALSE)</f>
        <v>Kansas City</v>
      </c>
      <c r="D78" s="125" t="str">
        <f>BM47</f>
        <v>Portugal</v>
      </c>
      <c r="E78" s="14" t="s">
        <v>23</v>
      </c>
      <c r="F78" s="33" t="str">
        <f ca="1">VLOOKUP(R78,$BC$66:$BF$73,4,FALSE)</f>
        <v>Ghana</v>
      </c>
      <c r="G78" s="16"/>
      <c r="H78" s="74">
        <v>3</v>
      </c>
      <c r="I78" s="11" t="s">
        <v>24</v>
      </c>
      <c r="J78" s="74">
        <v>2</v>
      </c>
      <c r="K78" s="7" t="s">
        <v>25</v>
      </c>
      <c r="L78" s="1"/>
      <c r="M78" s="145" t="str">
        <f t="shared" si="2"/>
        <v>Portugal</v>
      </c>
      <c r="N78" s="134" t="str">
        <f>BN47</f>
        <v>1K</v>
      </c>
      <c r="O78" s="134" t="str">
        <f ca="1">R78</f>
        <v>3L</v>
      </c>
      <c r="P78" s="134" t="s">
        <v>209</v>
      </c>
      <c r="Q78" s="97"/>
      <c r="R78" s="136" t="str">
        <f ca="1">VLOOKUP(N78,BB$66:BC$73,2,FALSE)</f>
        <v>3L</v>
      </c>
      <c r="S78" s="4"/>
      <c r="T78" s="4"/>
      <c r="U78" s="4"/>
      <c r="V78" s="4"/>
      <c r="W78" s="4"/>
      <c r="X78" s="4"/>
      <c r="Z78" s="59"/>
      <c r="AC78" s="55"/>
      <c r="AE78" s="2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X78" s="106"/>
      <c r="AY78" s="106"/>
      <c r="AZ78" s="106"/>
      <c r="BB78" s="55"/>
      <c r="BC78" s="53"/>
      <c r="BD78" s="53"/>
      <c r="BE78" s="53"/>
      <c r="BF78" s="53"/>
      <c r="BG78" s="53"/>
      <c r="BH78" s="2"/>
      <c r="BI78" s="2"/>
      <c r="BJ78" s="1"/>
      <c r="BK78" s="2"/>
      <c r="BM78" s="2"/>
      <c r="BS78" s="53"/>
      <c r="BT78" s="53"/>
      <c r="BU78" s="53"/>
      <c r="BV78" s="53"/>
      <c r="BW78" s="53"/>
      <c r="BX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106"/>
      <c r="CZ78" s="106"/>
    </row>
    <row r="79" spans="1:104">
      <c r="B79" s="6"/>
      <c r="C79" s="6"/>
      <c r="D79" s="4"/>
      <c r="E79" s="1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55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X79" s="106"/>
      <c r="AY79" s="106"/>
      <c r="AZ79" s="106"/>
      <c r="BB79" s="55"/>
      <c r="BH79" s="2"/>
      <c r="BI79" s="2"/>
      <c r="BJ79" s="1"/>
      <c r="BK79" s="2"/>
      <c r="BM79" s="2"/>
      <c r="BS79" s="53"/>
      <c r="BT79" s="53"/>
      <c r="BU79" s="53"/>
      <c r="BV79" s="53"/>
      <c r="BW79" s="53"/>
      <c r="BX79" s="53"/>
      <c r="BZ79" s="53"/>
      <c r="CA79" s="53"/>
      <c r="CB79" s="53"/>
      <c r="CC79" s="53"/>
      <c r="CD79" s="53" t="s">
        <v>91</v>
      </c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106"/>
      <c r="CZ79" s="106"/>
    </row>
    <row r="80" spans="1:104">
      <c r="B80" s="16" t="s">
        <v>42</v>
      </c>
      <c r="C80" s="20"/>
      <c r="D80" s="16"/>
      <c r="E80" s="14"/>
      <c r="F80" s="16"/>
      <c r="G80" s="16"/>
      <c r="H80" s="19"/>
      <c r="I80" s="18"/>
      <c r="J80" s="19"/>
      <c r="K80" s="95"/>
      <c r="L80" s="16"/>
      <c r="M80" s="20"/>
      <c r="N80" s="16"/>
      <c r="O80" s="16"/>
      <c r="P80" s="16"/>
      <c r="Q80" s="16"/>
      <c r="R80" s="16"/>
      <c r="S80" s="59"/>
      <c r="T80" s="59"/>
      <c r="U80" s="59"/>
      <c r="V80" s="59"/>
      <c r="W80" s="59"/>
      <c r="Y80" s="106"/>
      <c r="Z80" s="106"/>
      <c r="AA80" s="106"/>
      <c r="AB80" s="106"/>
      <c r="AC80" s="106"/>
      <c r="AE80" s="75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X80" s="106"/>
      <c r="AY80" s="106"/>
      <c r="AZ80" s="106"/>
      <c r="BB80" s="148" t="s">
        <v>43</v>
      </c>
      <c r="BH80" s="2"/>
      <c r="BI80" s="2"/>
      <c r="BJ80" s="1"/>
      <c r="BK80" s="2"/>
      <c r="BM80" s="2"/>
      <c r="BS80" s="53"/>
      <c r="BT80" s="53"/>
      <c r="BU80" s="53"/>
      <c r="BV80" s="53"/>
      <c r="BW80" s="53"/>
      <c r="BX80" s="53"/>
      <c r="BZ80" s="53"/>
      <c r="CA80" s="53"/>
      <c r="CB80" s="53"/>
      <c r="CC80" s="53"/>
      <c r="CD80" s="55" t="s">
        <v>210</v>
      </c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106"/>
      <c r="CZ80" s="106"/>
    </row>
    <row r="81" spans="1:104">
      <c r="B81" s="3" t="s">
        <v>21</v>
      </c>
      <c r="C81" s="3" t="s">
        <v>22</v>
      </c>
      <c r="D81" s="16"/>
      <c r="E81" s="14"/>
      <c r="F81" s="16"/>
      <c r="G81" s="16"/>
      <c r="H81" s="19"/>
      <c r="I81" s="11"/>
      <c r="J81" s="19"/>
      <c r="K81" s="95"/>
      <c r="L81" s="1"/>
      <c r="M81" s="3"/>
      <c r="N81" s="1"/>
      <c r="O81" s="1"/>
      <c r="P81" s="1"/>
      <c r="Q81" s="1"/>
      <c r="S81" s="59"/>
      <c r="T81" s="59"/>
      <c r="U81" s="59"/>
      <c r="V81" s="59"/>
      <c r="W81" s="59"/>
      <c r="Y81" s="106"/>
      <c r="Z81" s="106"/>
      <c r="AA81" s="106"/>
      <c r="AB81" s="106"/>
      <c r="AC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X81" s="106"/>
      <c r="AY81" s="106"/>
      <c r="AZ81" s="106"/>
      <c r="BB81" s="3" t="s">
        <v>21</v>
      </c>
      <c r="BC81" s="3" t="s">
        <v>22</v>
      </c>
      <c r="BD81" s="13"/>
      <c r="BE81" s="13"/>
      <c r="BF81" s="13"/>
      <c r="BG81" s="16"/>
      <c r="BH81" s="19"/>
      <c r="BI81" s="11"/>
      <c r="BJ81" s="63"/>
      <c r="BK81" s="95"/>
      <c r="BL81" s="1"/>
      <c r="BM81" s="3"/>
      <c r="BP81" s="1"/>
      <c r="BQ81" s="1"/>
      <c r="BR81" s="1"/>
      <c r="BS81" s="59"/>
      <c r="BT81" s="59"/>
      <c r="BU81" s="59"/>
      <c r="BV81" s="59"/>
      <c r="BW81" s="59"/>
      <c r="BX81" s="59"/>
      <c r="BY81" s="106"/>
      <c r="BZ81" s="106"/>
      <c r="CA81" s="106"/>
      <c r="CB81" s="106"/>
      <c r="CC81" s="106"/>
      <c r="CD81" s="106" t="s">
        <v>211</v>
      </c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53"/>
      <c r="CQ81" s="53"/>
      <c r="CR81" s="53"/>
      <c r="CS81" s="53"/>
      <c r="CT81" s="53"/>
      <c r="CU81" s="53"/>
      <c r="CV81" s="53"/>
      <c r="CW81" s="53"/>
      <c r="CX81" s="106"/>
      <c r="CZ81" s="106"/>
    </row>
    <row r="82" spans="1:104">
      <c r="A82" s="2">
        <v>89</v>
      </c>
      <c r="B82" s="6">
        <f>VLOOKUP(A82,Spiele!$A$1:$L$116,2,FALSE)</f>
        <v>46207.708333333336</v>
      </c>
      <c r="C82" s="6" t="str">
        <f>VLOOKUP(A82,Spiele!$A$1:$L$116,9,FALSE)</f>
        <v>Philadelphia</v>
      </c>
      <c r="D82" s="151" t="str">
        <f>INDEX($M$63:$M$78, MATCH(N82, $P$63:$P$78, 0))</f>
        <v>Deutschland</v>
      </c>
      <c r="E82" s="14" t="s">
        <v>23</v>
      </c>
      <c r="F82" s="151" t="str">
        <f ca="1">INDEX($M$63:$M$78, MATCH(O82, $P$63:$P$78, 0))</f>
        <v>Norwegen</v>
      </c>
      <c r="G82" s="3"/>
      <c r="H82" s="74">
        <v>3</v>
      </c>
      <c r="I82" s="11" t="s">
        <v>24</v>
      </c>
      <c r="J82" s="74">
        <v>1</v>
      </c>
      <c r="K82" s="7" t="s">
        <v>25</v>
      </c>
      <c r="L82" s="1"/>
      <c r="M82" s="153" t="str">
        <f t="shared" ref="M82:M89" si="15">IF(J82="","",IF(J82=H82,"falsch!!! K.Remis",IF(H82&gt;J82,D82,F82)))</f>
        <v>Deutschland</v>
      </c>
      <c r="N82" s="1" t="str">
        <f>P65</f>
        <v>S03</v>
      </c>
      <c r="O82" s="1" t="str">
        <f>P68</f>
        <v>S06</v>
      </c>
      <c r="P82" s="13" t="s">
        <v>44</v>
      </c>
      <c r="Q82" s="3"/>
      <c r="R82" s="3"/>
      <c r="S82" s="59"/>
      <c r="T82" s="59"/>
      <c r="U82" s="59"/>
      <c r="V82" s="59"/>
      <c r="W82" s="59"/>
      <c r="Y82" s="106"/>
      <c r="Z82" s="106"/>
      <c r="AA82" s="106"/>
      <c r="AB82" s="106"/>
      <c r="AC82" s="106"/>
      <c r="AI82" s="106"/>
      <c r="AJ82" s="106"/>
      <c r="AK82" s="106"/>
      <c r="AL82" s="106"/>
      <c r="AM82" s="106"/>
      <c r="AN82" s="106"/>
      <c r="AO82" s="106"/>
      <c r="AP82" s="106"/>
      <c r="AX82" s="106"/>
      <c r="AY82" s="106"/>
      <c r="AZ82" s="106"/>
      <c r="BA82" s="2">
        <f>A89+1</f>
        <v>97</v>
      </c>
      <c r="BB82" s="6">
        <f>VLOOKUP(BA82,Spiele!$A$1:$L$116,2,FALSE)</f>
        <v>46212.666666666664</v>
      </c>
      <c r="BC82" s="6" t="str">
        <f>VLOOKUP(BA82,Spiele!$A$1:$L$116,9,FALSE)</f>
        <v>Boston</v>
      </c>
      <c r="BD82" s="39" t="str">
        <f>INDEX($M$82:$M$89, MATCH(BN82, $P$82:$P$89, 0))</f>
        <v>Deutschland</v>
      </c>
      <c r="BE82" s="14" t="s">
        <v>23</v>
      </c>
      <c r="BF82" s="39" t="str">
        <f>INDEX($M$82:$M$89, MATCH(BO82, $P$82:$P$89, 0))</f>
        <v>Japan</v>
      </c>
      <c r="BG82" s="13"/>
      <c r="BH82" s="74">
        <v>3</v>
      </c>
      <c r="BI82" s="11" t="s">
        <v>24</v>
      </c>
      <c r="BJ82" s="74">
        <v>2</v>
      </c>
      <c r="BK82" s="7" t="s">
        <v>25</v>
      </c>
      <c r="BL82" s="1"/>
      <c r="BM82" s="40" t="str">
        <f>IF(BJ82="","",IF(BJ82=BH82,"falsch!!! K.Remis",IF(BH82&gt;BJ82,BD82,BF82)))</f>
        <v>Deutschland</v>
      </c>
      <c r="BN82" s="1" t="str">
        <f>P82</f>
        <v>AF1</v>
      </c>
      <c r="BO82" s="1" t="str">
        <f>P83</f>
        <v>AF2</v>
      </c>
      <c r="BP82" s="2" t="s">
        <v>47</v>
      </c>
      <c r="BQ82" s="1"/>
      <c r="BR82" s="1"/>
      <c r="BS82" s="59"/>
      <c r="BT82" s="59"/>
      <c r="BU82" s="59"/>
      <c r="BV82" s="59"/>
      <c r="BW82" s="59"/>
      <c r="BX82" s="59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53"/>
      <c r="CQ82" s="53"/>
      <c r="CR82" s="53"/>
      <c r="CS82" s="53"/>
      <c r="CT82" s="53"/>
      <c r="CU82" s="53"/>
      <c r="CV82" s="53"/>
      <c r="CW82" s="53"/>
      <c r="CX82" s="106"/>
      <c r="CZ82" s="106"/>
    </row>
    <row r="83" spans="1:104">
      <c r="A83" s="2">
        <f t="shared" ref="A83:A88" si="16">A82+1</f>
        <v>90</v>
      </c>
      <c r="B83" s="6">
        <f>VLOOKUP(A83,Spiele!$A$1:$L$116,2,FALSE)</f>
        <v>46207.5</v>
      </c>
      <c r="C83" s="6" t="str">
        <f>VLOOKUP(A83,Spiele!$A$1:$L$116,9,FALSE)</f>
        <v>Houston</v>
      </c>
      <c r="D83" s="151" t="str">
        <f>INDEX($M$63:$M$78, MATCH(N83, $P$63:$P$78, 0))</f>
        <v>Schweiz</v>
      </c>
      <c r="E83" s="14" t="s">
        <v>23</v>
      </c>
      <c r="F83" s="151" t="str">
        <f>INDEX($M$63:$M$78, MATCH(O83, $P$63:$P$78, 0))</f>
        <v>Japan</v>
      </c>
      <c r="G83" s="3"/>
      <c r="H83" s="74">
        <v>1</v>
      </c>
      <c r="I83" s="11" t="s">
        <v>24</v>
      </c>
      <c r="J83" s="74">
        <v>2</v>
      </c>
      <c r="K83" s="7" t="s">
        <v>25</v>
      </c>
      <c r="L83" s="1"/>
      <c r="M83" s="153" t="str">
        <f t="shared" si="15"/>
        <v>Japan</v>
      </c>
      <c r="N83" s="1" t="str">
        <f>P63</f>
        <v>S01</v>
      </c>
      <c r="O83" s="1" t="str">
        <f>P66</f>
        <v>S04</v>
      </c>
      <c r="P83" s="13" t="s">
        <v>46</v>
      </c>
      <c r="Q83" s="3"/>
      <c r="R83" s="3"/>
      <c r="S83" s="59"/>
      <c r="T83" s="59"/>
      <c r="U83" s="59"/>
      <c r="V83" s="59"/>
      <c r="W83" s="59"/>
      <c r="Y83" s="106"/>
      <c r="Z83" s="106"/>
      <c r="AA83" s="106"/>
      <c r="AB83" s="106"/>
      <c r="AC83" s="106"/>
      <c r="AI83" s="106"/>
      <c r="AJ83" s="106"/>
      <c r="AK83" s="106"/>
      <c r="AL83" s="106"/>
      <c r="AM83" s="106"/>
      <c r="AN83" s="106"/>
      <c r="AO83" s="106"/>
      <c r="AP83" s="106"/>
      <c r="AX83" s="106"/>
      <c r="AY83" s="106"/>
      <c r="AZ83" s="106"/>
      <c r="BA83" s="2">
        <f>BA82+1</f>
        <v>98</v>
      </c>
      <c r="BB83" s="6">
        <f>VLOOKUP(BA83,Spiele!$A$1:$L$116,2,FALSE)</f>
        <v>46213.5</v>
      </c>
      <c r="BC83" s="6" t="str">
        <f>VLOOKUP(BA83,Spiele!$A$1:$L$116,9,FALSE)</f>
        <v>Los Angeles</v>
      </c>
      <c r="BD83" s="66" t="str">
        <f>INDEX($M$82:$M$89, MATCH(BN83, $P$82:$P$89, 0))</f>
        <v>Spanien</v>
      </c>
      <c r="BE83" s="38" t="s">
        <v>23</v>
      </c>
      <c r="BF83" s="66" t="str">
        <f>INDEX($M$82:$M$89, MATCH(BO83, $P$82:$P$89, 0))</f>
        <v>Belgien</v>
      </c>
      <c r="BG83" s="13"/>
      <c r="BH83" s="74">
        <v>4</v>
      </c>
      <c r="BI83" s="11" t="s">
        <v>24</v>
      </c>
      <c r="BJ83" s="74">
        <v>2</v>
      </c>
      <c r="BK83" s="7" t="s">
        <v>25</v>
      </c>
      <c r="BL83" s="1"/>
      <c r="BM83" s="65" t="str">
        <f>IF(BJ83="","",IF(BJ83=BH83,"falsch!!! K.Remis",IF(BH83&gt;BJ83,BD83,BF83)))</f>
        <v>Spanien</v>
      </c>
      <c r="BN83" s="1" t="str">
        <f>P86</f>
        <v>AF5</v>
      </c>
      <c r="BO83" s="1" t="str">
        <f>P87</f>
        <v>AF6</v>
      </c>
      <c r="BP83" s="2" t="s">
        <v>51</v>
      </c>
      <c r="BQ83" s="1"/>
      <c r="BR83" s="1"/>
      <c r="BS83" s="59"/>
      <c r="BT83" s="59"/>
      <c r="BU83" s="59"/>
      <c r="BV83" s="59"/>
      <c r="BW83" s="59"/>
      <c r="BX83" s="59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53"/>
      <c r="CQ83" s="53"/>
      <c r="CR83" s="53"/>
      <c r="CS83" s="53"/>
      <c r="CT83" s="53"/>
      <c r="CU83" s="53"/>
      <c r="CV83" s="53"/>
      <c r="CW83" s="53"/>
      <c r="CX83" s="106"/>
      <c r="CZ83" s="106"/>
    </row>
    <row r="84" spans="1:104">
      <c r="A84" s="2">
        <f t="shared" si="16"/>
        <v>91</v>
      </c>
      <c r="B84" s="6">
        <f>VLOOKUP(A84,Spiele!$A$1:$L$116,2,FALSE)</f>
        <v>46208.666666666664</v>
      </c>
      <c r="C84" s="6" t="str">
        <f>VLOOKUP(A84,Spiele!$A$1:$L$116,9,FALSE)</f>
        <v>New York</v>
      </c>
      <c r="D84" s="154" t="str">
        <f t="shared" ref="D84:D89" si="17">INDEX($M$63:$M$78, MATCH(N84, $P$63:$P$78, 0))</f>
        <v>Brasilien</v>
      </c>
      <c r="E84" s="14" t="s">
        <v>23</v>
      </c>
      <c r="F84" s="154" t="str">
        <f t="shared" ref="F84:F89" ca="1" si="18">INDEX($M$63:$M$78, MATCH(O84, $P$63:$P$78, 0))</f>
        <v>Frankreich</v>
      </c>
      <c r="G84" s="3"/>
      <c r="H84" s="74">
        <v>2</v>
      </c>
      <c r="I84" s="11" t="s">
        <v>24</v>
      </c>
      <c r="J84" s="74">
        <v>3</v>
      </c>
      <c r="K84" s="7" t="s">
        <v>25</v>
      </c>
      <c r="L84" s="1"/>
      <c r="M84" s="156" t="str">
        <f t="shared" ca="1" si="15"/>
        <v>Frankreich</v>
      </c>
      <c r="N84" s="1" t="str">
        <f>P64</f>
        <v>S02</v>
      </c>
      <c r="O84" s="1" t="str">
        <f>P67</f>
        <v>S05</v>
      </c>
      <c r="P84" s="13" t="s">
        <v>48</v>
      </c>
      <c r="Q84" s="3"/>
      <c r="R84" s="3"/>
      <c r="S84" s="59"/>
      <c r="T84" s="59"/>
      <c r="U84" s="59"/>
      <c r="V84" s="59"/>
      <c r="W84" s="59"/>
      <c r="Y84" s="106"/>
      <c r="Z84" s="106"/>
      <c r="AA84" s="106"/>
      <c r="AB84" s="106"/>
      <c r="AC84" s="106"/>
      <c r="AI84" s="106"/>
      <c r="AJ84" s="106"/>
      <c r="AK84" s="106"/>
      <c r="AL84" s="106"/>
      <c r="AM84" s="106"/>
      <c r="AN84" s="106"/>
      <c r="AO84" s="106"/>
      <c r="AP84" s="106"/>
      <c r="AX84" s="106"/>
      <c r="AY84" s="106"/>
      <c r="AZ84" s="106"/>
      <c r="BA84" s="2">
        <f>BA83+1</f>
        <v>99</v>
      </c>
      <c r="BB84" s="6">
        <f>VLOOKUP(BA84,Spiele!$A$1:$L$116,2,FALSE)</f>
        <v>46214.708333333336</v>
      </c>
      <c r="BC84" s="6" t="str">
        <f>VLOOKUP(BA84,Spiele!$A$1:$L$116,9,FALSE)</f>
        <v>Miami</v>
      </c>
      <c r="BD84" s="43" t="str">
        <f ca="1">INDEX($M$82:$M$89, MATCH(BN84, $P$82:$P$89, 0))</f>
        <v>Frankreich</v>
      </c>
      <c r="BE84" s="38" t="s">
        <v>23</v>
      </c>
      <c r="BF84" s="43" t="str">
        <f>INDEX($M$82:$M$89, MATCH(BO84, $P$82:$P$89, 0))</f>
        <v>Mexiko</v>
      </c>
      <c r="BG84" s="13"/>
      <c r="BH84" s="74">
        <v>3</v>
      </c>
      <c r="BI84" s="11" t="s">
        <v>24</v>
      </c>
      <c r="BJ84" s="74">
        <v>1</v>
      </c>
      <c r="BK84" s="7" t="s">
        <v>25</v>
      </c>
      <c r="BL84" s="1"/>
      <c r="BM84" s="44" t="str">
        <f ca="1">IF(BJ84="","",IF(BJ84=BH84,"falsch!!! K.Remis",IF(BH84&gt;BJ84,BD84,BF84)))</f>
        <v>Frankreich</v>
      </c>
      <c r="BN84" s="1" t="str">
        <f>P84</f>
        <v>AF3</v>
      </c>
      <c r="BO84" s="1" t="str">
        <f>P85</f>
        <v>AF4</v>
      </c>
      <c r="BP84" s="1" t="s">
        <v>45</v>
      </c>
      <c r="BQ84" s="1"/>
      <c r="BR84" s="1"/>
      <c r="BS84" s="59"/>
      <c r="BT84" s="59"/>
      <c r="BU84" s="59"/>
      <c r="BV84" s="59"/>
      <c r="BW84" s="59"/>
      <c r="BX84" s="59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53"/>
      <c r="CQ84" s="53"/>
      <c r="CR84" s="53"/>
      <c r="CS84" s="53"/>
      <c r="CT84" s="53"/>
      <c r="CU84" s="53"/>
      <c r="CV84" s="53"/>
      <c r="CW84" s="53"/>
      <c r="CX84" s="106"/>
      <c r="CZ84" s="106"/>
    </row>
    <row r="85" spans="1:104">
      <c r="A85" s="2">
        <f t="shared" si="16"/>
        <v>92</v>
      </c>
      <c r="B85" s="6">
        <f>VLOOKUP(A85,Spiele!$A$1:$L$116,2,FALSE)</f>
        <v>46208.791666666672</v>
      </c>
      <c r="C85" s="6" t="str">
        <f>VLOOKUP(A85,Spiele!$A$1:$L$116,9,FALSE)</f>
        <v>Mexico City</v>
      </c>
      <c r="D85" s="154" t="str">
        <f t="shared" si="17"/>
        <v>Mexiko</v>
      </c>
      <c r="E85" s="14" t="s">
        <v>23</v>
      </c>
      <c r="F85" s="154" t="str">
        <f t="shared" si="18"/>
        <v>Kroatien</v>
      </c>
      <c r="G85" s="3"/>
      <c r="H85" s="74">
        <v>2</v>
      </c>
      <c r="I85" s="11" t="s">
        <v>24</v>
      </c>
      <c r="J85" s="74">
        <v>0</v>
      </c>
      <c r="K85" s="7" t="s">
        <v>25</v>
      </c>
      <c r="L85" s="1"/>
      <c r="M85" s="156" t="str">
        <f t="shared" si="15"/>
        <v>Mexiko</v>
      </c>
      <c r="N85" s="1" t="str">
        <f>P69</f>
        <v>S07</v>
      </c>
      <c r="O85" s="1" t="str">
        <f>P70</f>
        <v>S08</v>
      </c>
      <c r="P85" s="13" t="s">
        <v>50</v>
      </c>
      <c r="Q85" s="3"/>
      <c r="R85" s="3"/>
      <c r="S85" s="59"/>
      <c r="T85" s="59"/>
      <c r="U85" s="59"/>
      <c r="V85" s="59"/>
      <c r="W85" s="59"/>
      <c r="Y85" s="106"/>
      <c r="Z85" s="106"/>
      <c r="AA85" s="106"/>
      <c r="AB85" s="106"/>
      <c r="AC85" s="106"/>
      <c r="AI85" s="106"/>
      <c r="AJ85" s="106"/>
      <c r="AK85" s="106"/>
      <c r="AL85" s="106"/>
      <c r="AM85" s="106"/>
      <c r="AN85" s="106"/>
      <c r="AO85" s="106"/>
      <c r="AP85" s="106"/>
      <c r="AX85" s="106"/>
      <c r="AY85" s="106"/>
      <c r="AZ85" s="106"/>
      <c r="BA85" s="2">
        <f>BA84+1</f>
        <v>100</v>
      </c>
      <c r="BB85" s="6">
        <f>VLOOKUP(BA85,Spiele!$A$1:$L$116,2,FALSE)</f>
        <v>46214.833333333336</v>
      </c>
      <c r="BC85" s="6" t="str">
        <f>VLOOKUP(BA85,Spiele!$A$1:$L$116,9,FALSE)</f>
        <v>Kansas City</v>
      </c>
      <c r="BD85" s="41" t="str">
        <f>INDEX($M$82:$M$89, MATCH(BN85, $P$82:$P$89, 0))</f>
        <v>Argentinien</v>
      </c>
      <c r="BE85" s="14" t="s">
        <v>23</v>
      </c>
      <c r="BF85" s="41" t="str">
        <f>INDEX($M$82:$M$89, MATCH(BO85, $P$82:$P$89, 0))</f>
        <v>Portugal</v>
      </c>
      <c r="BG85" s="13"/>
      <c r="BH85" s="74">
        <v>2</v>
      </c>
      <c r="BI85" s="11" t="s">
        <v>24</v>
      </c>
      <c r="BJ85" s="74">
        <v>1</v>
      </c>
      <c r="BK85" s="7" t="s">
        <v>25</v>
      </c>
      <c r="BL85" s="1"/>
      <c r="BM85" s="42" t="str">
        <f>IF(BJ85="","",IF(BJ85=BH85,"falsch!!! K.Remis",IF(BH85&gt;BJ85,BD85,BF85)))</f>
        <v>Argentinien</v>
      </c>
      <c r="BN85" s="1" t="str">
        <f>P88</f>
        <v>AF7</v>
      </c>
      <c r="BO85" s="1" t="str">
        <f>P89</f>
        <v>AF8</v>
      </c>
      <c r="BP85" s="1" t="s">
        <v>49</v>
      </c>
      <c r="BQ85" s="1"/>
      <c r="BR85" s="1"/>
      <c r="BS85" s="59"/>
      <c r="BT85" s="59"/>
      <c r="BU85" s="59"/>
      <c r="BV85" s="59"/>
      <c r="BW85" s="59"/>
      <c r="BX85" s="59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53"/>
      <c r="CQ85" s="53"/>
      <c r="CR85" s="53"/>
      <c r="CS85" s="53"/>
      <c r="CT85" s="53"/>
      <c r="CU85" s="53"/>
      <c r="CV85" s="53"/>
      <c r="CW85" s="53"/>
      <c r="CX85" s="106"/>
      <c r="CZ85" s="106"/>
    </row>
    <row r="86" spans="1:104">
      <c r="A86" s="2">
        <f t="shared" si="16"/>
        <v>93</v>
      </c>
      <c r="B86" s="6">
        <f>VLOOKUP(A86,Spiele!$A$1:$L$116,2,FALSE)</f>
        <v>46209.583333333336</v>
      </c>
      <c r="C86" s="6" t="str">
        <f>VLOOKUP(A86,Spiele!$A$1:$L$116,9,FALSE)</f>
        <v>Dallas</v>
      </c>
      <c r="D86" s="149" t="str">
        <f t="shared" si="17"/>
        <v>England</v>
      </c>
      <c r="E86" s="14" t="s">
        <v>23</v>
      </c>
      <c r="F86" s="149" t="str">
        <f t="shared" si="18"/>
        <v>Spanien</v>
      </c>
      <c r="G86" s="3"/>
      <c r="H86" s="74">
        <v>1</v>
      </c>
      <c r="I86" s="11" t="s">
        <v>24</v>
      </c>
      <c r="J86" s="74">
        <v>3</v>
      </c>
      <c r="K86" s="7" t="s">
        <v>25</v>
      </c>
      <c r="L86" s="1"/>
      <c r="M86" s="150" t="str">
        <f t="shared" si="15"/>
        <v>Spanien</v>
      </c>
      <c r="N86" s="1" t="str">
        <f>P74</f>
        <v>S12</v>
      </c>
      <c r="O86" s="1" t="str">
        <f>P73</f>
        <v>S11</v>
      </c>
      <c r="P86" s="13" t="s">
        <v>52</v>
      </c>
      <c r="Q86" s="3"/>
      <c r="R86" s="3"/>
      <c r="S86" s="59"/>
      <c r="T86" s="59"/>
      <c r="U86" s="59"/>
      <c r="V86" s="59"/>
      <c r="W86" s="59"/>
      <c r="Y86" s="106"/>
      <c r="Z86" s="106"/>
      <c r="AA86" s="106"/>
      <c r="AB86" s="106"/>
      <c r="AC86" s="106"/>
      <c r="AI86" s="106"/>
      <c r="AJ86" s="106"/>
      <c r="AK86" s="106"/>
      <c r="AL86" s="106"/>
      <c r="AM86" s="106"/>
      <c r="AN86" s="106"/>
      <c r="AO86" s="106"/>
      <c r="AP86" s="106"/>
      <c r="AX86" s="106"/>
      <c r="AY86" s="106"/>
      <c r="AZ86" s="10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1"/>
      <c r="BP86" s="1"/>
      <c r="BQ86" s="1"/>
      <c r="BR86" s="1"/>
      <c r="BS86" s="59"/>
      <c r="BT86" s="59"/>
      <c r="BU86" s="59"/>
      <c r="BV86" s="59"/>
      <c r="BW86" s="59"/>
      <c r="BX86" s="59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53"/>
      <c r="CQ86" s="53"/>
      <c r="CR86" s="53"/>
      <c r="CS86" s="53"/>
      <c r="CT86" s="53"/>
      <c r="CU86" s="53"/>
      <c r="CV86" s="53"/>
      <c r="CW86" s="53"/>
      <c r="CX86" s="106"/>
      <c r="CZ86" s="106"/>
    </row>
    <row r="87" spans="1:104">
      <c r="A87" s="2">
        <f t="shared" si="16"/>
        <v>94</v>
      </c>
      <c r="B87" s="6">
        <f>VLOOKUP(A87,Spiele!$A$1:$L$116,2,FALSE)</f>
        <v>46209.708333333336</v>
      </c>
      <c r="C87" s="6" t="str">
        <f>VLOOKUP(A87,Spiele!$A$1:$L$116,9,FALSE)</f>
        <v>Seattle</v>
      </c>
      <c r="D87" s="149" t="str">
        <f t="shared" ca="1" si="17"/>
        <v>Senegal</v>
      </c>
      <c r="E87" s="14" t="s">
        <v>23</v>
      </c>
      <c r="F87" s="149" t="str">
        <f t="shared" si="18"/>
        <v>Belgien</v>
      </c>
      <c r="G87" s="3"/>
      <c r="H87" s="74">
        <v>0</v>
      </c>
      <c r="I87" s="11" t="s">
        <v>24</v>
      </c>
      <c r="J87" s="74">
        <v>1</v>
      </c>
      <c r="K87" s="7" t="s">
        <v>25</v>
      </c>
      <c r="L87" s="1"/>
      <c r="M87" s="150" t="str">
        <f t="shared" si="15"/>
        <v>Belgien</v>
      </c>
      <c r="N87" s="1" t="str">
        <f>P72</f>
        <v>S10</v>
      </c>
      <c r="O87" s="1" t="str">
        <f>P71</f>
        <v>S09</v>
      </c>
      <c r="P87" s="13" t="s">
        <v>53</v>
      </c>
      <c r="Q87" s="3"/>
      <c r="R87" s="3"/>
      <c r="S87" s="59"/>
      <c r="T87" s="59"/>
      <c r="U87" s="59"/>
      <c r="V87" s="59"/>
      <c r="W87" s="59"/>
      <c r="Y87" s="106"/>
      <c r="Z87" s="106"/>
      <c r="AA87" s="106"/>
      <c r="AB87" s="106"/>
      <c r="AC87" s="106"/>
      <c r="AI87" s="106"/>
      <c r="AJ87" s="106"/>
      <c r="AK87" s="106"/>
      <c r="AL87" s="106"/>
      <c r="AM87" s="106"/>
      <c r="AN87" s="106"/>
      <c r="AO87" s="106"/>
      <c r="AP87" s="106"/>
      <c r="AX87" s="106"/>
      <c r="AY87" s="106"/>
      <c r="AZ87" s="106"/>
      <c r="BB87" s="45" t="s">
        <v>54</v>
      </c>
      <c r="BC87" s="20"/>
      <c r="BD87" s="13"/>
      <c r="BE87" s="13"/>
      <c r="BF87" s="13"/>
      <c r="BG87" s="16"/>
      <c r="BH87" s="19"/>
      <c r="BI87" s="18"/>
      <c r="BJ87" s="19"/>
      <c r="BK87" s="95"/>
      <c r="BL87" s="16"/>
      <c r="BM87" s="20"/>
      <c r="BN87" s="16"/>
      <c r="BO87" s="16"/>
      <c r="BP87" s="16"/>
      <c r="BQ87" s="1"/>
      <c r="BR87" s="1"/>
      <c r="BS87" s="59"/>
      <c r="BT87" s="59"/>
      <c r="BU87" s="59"/>
      <c r="BV87" s="59"/>
      <c r="BW87" s="59"/>
      <c r="BX87" s="59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53"/>
      <c r="CQ87" s="53"/>
      <c r="CR87" s="53"/>
      <c r="CS87" s="53"/>
      <c r="CT87" s="53"/>
      <c r="CU87" s="53"/>
      <c r="CV87" s="53"/>
      <c r="CW87" s="53"/>
      <c r="CX87" s="106"/>
      <c r="CZ87" s="106"/>
    </row>
    <row r="88" spans="1:104">
      <c r="A88" s="2">
        <f t="shared" si="16"/>
        <v>95</v>
      </c>
      <c r="B88" s="6">
        <f>VLOOKUP(A88,Spiele!$A$1:$L$116,2,FALSE)</f>
        <v>46210.5</v>
      </c>
      <c r="C88" s="6" t="str">
        <f>VLOOKUP(A88,Spiele!$A$1:$L$116,9,FALSE)</f>
        <v>Atlanta</v>
      </c>
      <c r="D88" s="152" t="str">
        <f t="shared" si="17"/>
        <v>Argentinien</v>
      </c>
      <c r="E88" s="14" t="s">
        <v>23</v>
      </c>
      <c r="F88" s="152" t="str">
        <f t="shared" si="18"/>
        <v>USA</v>
      </c>
      <c r="G88" s="3"/>
      <c r="H88" s="74">
        <v>3</v>
      </c>
      <c r="I88" s="11" t="s">
        <v>24</v>
      </c>
      <c r="J88" s="74">
        <v>2</v>
      </c>
      <c r="K88" s="7" t="s">
        <v>25</v>
      </c>
      <c r="L88" s="1"/>
      <c r="M88" s="155" t="str">
        <f t="shared" si="15"/>
        <v>Argentinien</v>
      </c>
      <c r="N88" s="1" t="str">
        <f>P77</f>
        <v>S15</v>
      </c>
      <c r="O88" s="1" t="str">
        <f>P76</f>
        <v>S14</v>
      </c>
      <c r="P88" s="13" t="s">
        <v>55</v>
      </c>
      <c r="Q88" s="3"/>
      <c r="R88" s="3"/>
      <c r="S88" s="59"/>
      <c r="T88" s="59"/>
      <c r="U88" s="59"/>
      <c r="V88" s="59"/>
      <c r="W88" s="59"/>
      <c r="Y88" s="106"/>
      <c r="Z88" s="106"/>
      <c r="AA88" s="106"/>
      <c r="AB88" s="106"/>
      <c r="AC88" s="106"/>
      <c r="AI88" s="106"/>
      <c r="AJ88" s="106"/>
      <c r="AK88" s="106"/>
      <c r="AL88" s="106"/>
      <c r="AM88" s="106"/>
      <c r="AN88" s="106"/>
      <c r="AO88" s="106"/>
      <c r="AP88" s="106"/>
      <c r="AX88" s="106"/>
      <c r="AY88" s="106"/>
      <c r="AZ88" s="106"/>
      <c r="BB88" s="3" t="s">
        <v>21</v>
      </c>
      <c r="BC88" s="3" t="s">
        <v>22</v>
      </c>
      <c r="BD88" s="13"/>
      <c r="BE88" s="13"/>
      <c r="BF88" s="13"/>
      <c r="BG88" s="16"/>
      <c r="BH88" s="19"/>
      <c r="BI88" s="11"/>
      <c r="BJ88" s="19"/>
      <c r="BK88" s="95"/>
      <c r="BL88" s="1"/>
      <c r="BM88" s="3"/>
      <c r="BN88" s="1"/>
      <c r="BO88" s="1"/>
      <c r="BP88" s="1"/>
      <c r="BQ88" s="1"/>
      <c r="BR88" s="1"/>
      <c r="BS88" s="59"/>
      <c r="BT88" s="59"/>
      <c r="BU88" s="59"/>
      <c r="BV88" s="59"/>
      <c r="BW88" s="59"/>
      <c r="BX88" s="59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53"/>
      <c r="CQ88" s="53"/>
      <c r="CR88" s="53"/>
      <c r="CS88" s="53"/>
      <c r="CT88" s="53"/>
      <c r="CU88" s="53"/>
      <c r="CV88" s="53"/>
      <c r="CW88" s="53"/>
      <c r="CX88" s="106"/>
      <c r="CZ88" s="106"/>
    </row>
    <row r="89" spans="1:104">
      <c r="A89" s="2">
        <f>A88+1</f>
        <v>96</v>
      </c>
      <c r="B89" s="6">
        <f>VLOOKUP(A89,Spiele!$A$1:$L$116,2,FALSE)</f>
        <v>46210.541666666664</v>
      </c>
      <c r="C89" s="6" t="str">
        <f>VLOOKUP(A89,Spiele!$A$1:$L$116,9,FALSE)</f>
        <v>Vancouver</v>
      </c>
      <c r="D89" s="152" t="str">
        <f t="shared" si="17"/>
        <v>Kanada</v>
      </c>
      <c r="E89" s="14" t="s">
        <v>23</v>
      </c>
      <c r="F89" s="152" t="str">
        <f t="shared" si="18"/>
        <v>Portugal</v>
      </c>
      <c r="G89" s="3"/>
      <c r="H89" s="74">
        <v>1</v>
      </c>
      <c r="I89" s="11" t="s">
        <v>24</v>
      </c>
      <c r="J89" s="74">
        <v>3</v>
      </c>
      <c r="K89" s="7" t="s">
        <v>25</v>
      </c>
      <c r="L89" s="1"/>
      <c r="M89" s="155" t="str">
        <f t="shared" si="15"/>
        <v>Portugal</v>
      </c>
      <c r="N89" s="1" t="str">
        <f>P75</f>
        <v>S13</v>
      </c>
      <c r="O89" s="1" t="str">
        <f>P78</f>
        <v>S16</v>
      </c>
      <c r="P89" s="13" t="s">
        <v>57</v>
      </c>
      <c r="Q89" s="3"/>
      <c r="R89" s="3"/>
      <c r="S89" s="59"/>
      <c r="T89" s="59"/>
      <c r="U89" s="59"/>
      <c r="V89" s="59"/>
      <c r="W89" s="59"/>
      <c r="Y89" s="106"/>
      <c r="Z89" s="106"/>
      <c r="AA89" s="106"/>
      <c r="AB89" s="106"/>
      <c r="AC89" s="106"/>
      <c r="AI89" s="106"/>
      <c r="AJ89" s="106"/>
      <c r="AK89" s="106"/>
      <c r="AL89" s="106"/>
      <c r="AM89" s="106"/>
      <c r="AN89" s="106"/>
      <c r="AO89" s="106"/>
      <c r="AP89" s="106"/>
      <c r="AX89" s="106"/>
      <c r="AY89" s="106"/>
      <c r="AZ89" s="106"/>
      <c r="BA89" s="2">
        <f>BA85+1</f>
        <v>101</v>
      </c>
      <c r="BB89" s="6">
        <f>VLOOKUP(BA89,Spiele!$A$1:$L$116,2,FALSE)</f>
        <v>46217.583333333336</v>
      </c>
      <c r="BC89" s="6" t="str">
        <f>VLOOKUP(BA89,Spiele!$A$1:$L$116,9,FALSE)</f>
        <v>Dallas</v>
      </c>
      <c r="BD89" s="17" t="str">
        <f>INDEX($BM$82:$BM$85, MATCH(BN89, $BP$82:$BP$85, 0))</f>
        <v>Deutschland</v>
      </c>
      <c r="BE89" s="14" t="s">
        <v>23</v>
      </c>
      <c r="BF89" s="67" t="str">
        <f>INDEX($BM$82:$BM$85, MATCH(BO89, $BP$82:$BP$85, 0))</f>
        <v>Spanien</v>
      </c>
      <c r="BG89" s="16"/>
      <c r="BH89" s="74">
        <v>1</v>
      </c>
      <c r="BI89" s="11" t="s">
        <v>24</v>
      </c>
      <c r="BJ89" s="74">
        <v>3</v>
      </c>
      <c r="BK89" s="7" t="s">
        <v>25</v>
      </c>
      <c r="BL89" s="1"/>
      <c r="BM89" s="64" t="str">
        <f>IF(BJ89="","",IF(BJ89=BH89,"falsch!!! K.Remis",IF(BH89&gt;BJ89,BD89,BF89)))</f>
        <v>Spanien</v>
      </c>
      <c r="BN89" s="1" t="str">
        <f>BP82</f>
        <v>VF1</v>
      </c>
      <c r="BO89" s="1" t="str">
        <f>BP83</f>
        <v>VF2</v>
      </c>
      <c r="BP89" s="1" t="s">
        <v>56</v>
      </c>
      <c r="BQ89" s="1"/>
      <c r="BR89" s="1"/>
      <c r="BS89" s="59"/>
      <c r="BT89" s="59"/>
      <c r="BU89" s="59"/>
      <c r="BV89" s="59"/>
      <c r="BW89" s="59"/>
      <c r="BX89" s="59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53"/>
      <c r="CQ89" s="53"/>
      <c r="CR89" s="53"/>
      <c r="CS89" s="53"/>
      <c r="CT89" s="53"/>
      <c r="CU89" s="53"/>
      <c r="CV89" s="53"/>
      <c r="CW89" s="53"/>
      <c r="CX89" s="106"/>
      <c r="CZ89" s="106"/>
    </row>
    <row r="90" spans="1:104">
      <c r="E90" s="14"/>
      <c r="H90" s="2"/>
      <c r="I90" s="2"/>
      <c r="J90" s="2"/>
      <c r="K90" s="2"/>
      <c r="M90" s="2"/>
      <c r="S90" s="59"/>
      <c r="T90" s="59"/>
      <c r="U90" s="59"/>
      <c r="V90" s="59"/>
      <c r="W90" s="59"/>
      <c r="Y90" s="106"/>
      <c r="Z90" s="106"/>
      <c r="AA90" s="106"/>
      <c r="AB90" s="106"/>
      <c r="AC90" s="106"/>
      <c r="AI90" s="106"/>
      <c r="AJ90" s="106"/>
      <c r="AK90" s="106"/>
      <c r="AL90" s="106"/>
      <c r="AM90" s="106"/>
      <c r="AN90" s="106"/>
      <c r="AO90" s="106"/>
      <c r="AP90" s="106"/>
      <c r="AX90" s="106"/>
      <c r="AY90" s="106"/>
      <c r="AZ90" s="106"/>
      <c r="BA90" s="2">
        <f>BA89+1</f>
        <v>102</v>
      </c>
      <c r="BB90" s="6">
        <f>VLOOKUP(BA90,Spiele!$A$1:$L$116,2,FALSE)</f>
        <v>46218.625</v>
      </c>
      <c r="BC90" s="6" t="str">
        <f>VLOOKUP(BA90,Spiele!$A$1:$L$116,9,FALSE)</f>
        <v>Atlanta</v>
      </c>
      <c r="BD90" s="47" t="str">
        <f ca="1">INDEX($BM$82:$BM$85, MATCH(BN90, $BP$82:$BP$85, 0))</f>
        <v>Frankreich</v>
      </c>
      <c r="BE90" s="14" t="s">
        <v>23</v>
      </c>
      <c r="BF90" s="46" t="str">
        <f>INDEX($BM$82:$BM$85, MATCH(BO90, $BP$82:$BP$85, 0))</f>
        <v>Argentinien</v>
      </c>
      <c r="BG90" s="16"/>
      <c r="BH90" s="74">
        <v>1</v>
      </c>
      <c r="BI90" s="11" t="s">
        <v>24</v>
      </c>
      <c r="BJ90" s="74">
        <v>2</v>
      </c>
      <c r="BK90" s="7" t="s">
        <v>25</v>
      </c>
      <c r="BL90" s="1"/>
      <c r="BM90" s="64" t="str">
        <f>IF(BJ90="","",IF(BJ90=BH90,"falsch!!! K.Remis",IF(BH90&gt;BJ90,BD90,BF90)))</f>
        <v>Argentinien</v>
      </c>
      <c r="BN90" s="1" t="str">
        <f>BP84</f>
        <v>VF3</v>
      </c>
      <c r="BO90" s="1" t="str">
        <f>BP85</f>
        <v>VF4</v>
      </c>
      <c r="BP90" s="1" t="s">
        <v>58</v>
      </c>
      <c r="BQ90" s="1"/>
      <c r="BR90" s="1"/>
      <c r="BS90" s="59"/>
      <c r="BT90" s="59"/>
      <c r="BU90" s="59"/>
      <c r="BV90" s="59"/>
      <c r="BW90" s="59"/>
      <c r="BX90" s="59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53"/>
      <c r="CQ90" s="53"/>
      <c r="CR90" s="53"/>
      <c r="CS90" s="53"/>
      <c r="CT90" s="53"/>
      <c r="CU90" s="53"/>
      <c r="CV90" s="53"/>
      <c r="CW90" s="53"/>
      <c r="CX90" s="106"/>
      <c r="CZ90" s="106"/>
    </row>
    <row r="91" spans="1:104">
      <c r="H91" s="2"/>
      <c r="I91" s="2"/>
      <c r="J91" s="2"/>
      <c r="K91" s="2"/>
      <c r="M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X91" s="106"/>
      <c r="AY91" s="106"/>
      <c r="AZ91" s="106"/>
      <c r="BB91" s="1"/>
      <c r="BC91" s="3"/>
      <c r="BD91" s="13"/>
      <c r="BE91" s="13"/>
      <c r="BF91" s="13"/>
      <c r="BG91" s="16"/>
      <c r="BH91" s="19"/>
      <c r="BI91" s="11"/>
      <c r="BJ91" s="19"/>
      <c r="BK91" s="95"/>
      <c r="BL91" s="1"/>
      <c r="BM91" s="48" t="str">
        <f>IF(BD89=BM89,BF89,BD89)</f>
        <v>Deutschland</v>
      </c>
      <c r="BN91" s="1"/>
      <c r="BO91" s="1"/>
      <c r="BP91" s="1" t="s">
        <v>59</v>
      </c>
      <c r="BQ91" s="1"/>
      <c r="BR91" s="1"/>
      <c r="BS91" s="59"/>
      <c r="BT91" s="59"/>
      <c r="BU91" s="59"/>
      <c r="BV91" s="59"/>
      <c r="BW91" s="59"/>
      <c r="BX91" s="59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53"/>
      <c r="CQ91" s="53"/>
      <c r="CR91" s="53"/>
      <c r="CS91" s="53"/>
      <c r="CT91" s="53"/>
      <c r="CU91" s="53"/>
      <c r="CV91" s="53"/>
      <c r="CW91" s="53"/>
      <c r="CX91" s="106"/>
      <c r="CZ91" s="106"/>
    </row>
    <row r="92" spans="1:104">
      <c r="B92" s="49" t="s">
        <v>61</v>
      </c>
      <c r="C92" s="3"/>
      <c r="D92" s="10"/>
      <c r="E92" s="15"/>
      <c r="F92" s="10"/>
      <c r="G92" s="10"/>
      <c r="H92" s="22"/>
      <c r="J92" s="22"/>
      <c r="K92" s="95"/>
      <c r="M92" s="2"/>
      <c r="P92" s="1"/>
      <c r="AX92" s="106"/>
      <c r="AY92" s="106"/>
      <c r="AZ92" s="106"/>
      <c r="BB92" s="49" t="s">
        <v>63</v>
      </c>
      <c r="BC92" s="3"/>
      <c r="BD92" s="10"/>
      <c r="BE92" s="15"/>
      <c r="BF92" s="10"/>
      <c r="BG92" s="10"/>
      <c r="BH92" s="22"/>
      <c r="BJ92" s="22"/>
      <c r="BK92" s="95"/>
      <c r="BM92" s="48" t="str">
        <f ca="1">IF(BD90=BM90,BF90,BD90)</f>
        <v>Frankreich</v>
      </c>
      <c r="BP92" s="1" t="s">
        <v>60</v>
      </c>
      <c r="BS92" s="53"/>
      <c r="BT92" s="53"/>
      <c r="BU92" s="53"/>
      <c r="BV92" s="53"/>
      <c r="BW92" s="53"/>
      <c r="BX92" s="53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53"/>
      <c r="CQ92" s="53"/>
      <c r="CR92" s="53"/>
      <c r="CS92" s="53"/>
      <c r="CT92" s="53"/>
      <c r="CU92" s="53"/>
      <c r="CV92" s="53"/>
      <c r="CW92" s="53"/>
      <c r="CX92" s="106"/>
      <c r="CZ92" s="106"/>
    </row>
    <row r="93" spans="1:104">
      <c r="B93" s="3" t="s">
        <v>21</v>
      </c>
      <c r="C93" s="3" t="s">
        <v>22</v>
      </c>
      <c r="D93" s="10"/>
      <c r="E93" s="15"/>
      <c r="F93" s="10"/>
      <c r="G93" s="10"/>
      <c r="H93" s="61"/>
      <c r="J93" s="61"/>
      <c r="K93" s="95"/>
      <c r="M93" s="2" t="s">
        <v>119</v>
      </c>
      <c r="P93" s="1"/>
      <c r="Q93" s="1"/>
      <c r="R93" s="1"/>
      <c r="S93" s="59"/>
      <c r="T93" s="59"/>
      <c r="U93" s="59"/>
      <c r="V93" s="59"/>
      <c r="W93" s="59"/>
      <c r="AO93" s="59"/>
      <c r="AX93" s="106"/>
      <c r="AY93" s="106"/>
      <c r="AZ93" s="106"/>
      <c r="BB93" s="3" t="s">
        <v>21</v>
      </c>
      <c r="BC93" s="3" t="s">
        <v>22</v>
      </c>
      <c r="BD93" s="10"/>
      <c r="BE93" s="15"/>
      <c r="BF93" s="10"/>
      <c r="BG93" s="10"/>
      <c r="BH93" s="22"/>
      <c r="BJ93" s="61"/>
      <c r="BK93" s="95"/>
      <c r="BM93" s="2"/>
      <c r="BP93" s="1"/>
      <c r="BQ93" s="1"/>
      <c r="BR93" s="1"/>
      <c r="BS93" s="59"/>
      <c r="BT93" s="59"/>
      <c r="BU93" s="59"/>
      <c r="BV93" s="59"/>
      <c r="BW93" s="59"/>
      <c r="BX93" s="53"/>
      <c r="BZ93" s="53"/>
      <c r="CA93" s="53"/>
      <c r="CB93" s="53"/>
      <c r="CC93" s="53"/>
      <c r="CD93" s="106"/>
      <c r="CE93" s="106"/>
      <c r="CF93" s="104"/>
      <c r="CG93" s="59"/>
      <c r="CH93" s="59"/>
      <c r="CI93" s="53"/>
      <c r="CJ93" s="53"/>
      <c r="CK93" s="53"/>
      <c r="CL93" s="53"/>
      <c r="CM93" s="53"/>
      <c r="CN93" s="53"/>
      <c r="CO93" s="59"/>
      <c r="CP93" s="53"/>
      <c r="CQ93" s="53"/>
      <c r="CR93" s="53"/>
      <c r="CS93" s="53"/>
      <c r="CT93" s="53"/>
      <c r="CU93" s="53"/>
      <c r="CV93" s="53"/>
      <c r="CW93" s="53"/>
      <c r="CX93" s="106"/>
      <c r="CZ93" s="106"/>
    </row>
    <row r="94" spans="1:104">
      <c r="A94" s="2">
        <f>BA94+1</f>
        <v>104</v>
      </c>
      <c r="B94" s="6">
        <f>VLOOKUP(A94,Spiele!$A$1:$L$116,2,FALSE)</f>
        <v>46222.625</v>
      </c>
      <c r="C94" s="6" t="str">
        <f>VLOOKUP(A94,Spiele!$A$1:$L$116,9,FALSE)</f>
        <v>New York</v>
      </c>
      <c r="D94" s="32" t="str">
        <f>BM89</f>
        <v>Spanien</v>
      </c>
      <c r="E94" s="20" t="s">
        <v>23</v>
      </c>
      <c r="F94" s="32" t="str">
        <f>BM90</f>
        <v>Argentinien</v>
      </c>
      <c r="G94" s="16"/>
      <c r="H94" s="74">
        <v>3</v>
      </c>
      <c r="I94" s="11" t="s">
        <v>24</v>
      </c>
      <c r="J94" s="74">
        <v>1</v>
      </c>
      <c r="K94" s="7" t="s">
        <v>25</v>
      </c>
      <c r="L94" s="1"/>
      <c r="M94" s="50" t="str">
        <f>IF(J94="","",IF(J94=H94,"falsch!!! K.Remis",IF(H94&gt;J94,D94,F94)))</f>
        <v>Spanien</v>
      </c>
      <c r="N94" s="1" t="str">
        <f>BP89</f>
        <v>F1</v>
      </c>
      <c r="O94" s="1" t="str">
        <f>BP90</f>
        <v>F2</v>
      </c>
      <c r="Q94" s="1"/>
      <c r="R94" s="1"/>
      <c r="S94" s="59"/>
      <c r="T94" s="59"/>
      <c r="U94" s="59"/>
      <c r="V94" s="59"/>
      <c r="W94" s="59"/>
      <c r="AO94" s="59"/>
      <c r="AX94" s="106"/>
      <c r="AY94" s="106"/>
      <c r="AZ94" s="106"/>
      <c r="BA94" s="2">
        <f>BA90+1</f>
        <v>103</v>
      </c>
      <c r="BB94" s="6">
        <f>VLOOKUP(BA94,Spiele!$A$1:$L$116,2,FALSE)</f>
        <v>46221.708333333336</v>
      </c>
      <c r="BC94" s="6" t="str">
        <f>VLOOKUP(BA94,Spiele!$A$1:$L$116,9,FALSE)</f>
        <v>Miami</v>
      </c>
      <c r="BD94" s="21" t="str">
        <f>BM91</f>
        <v>Deutschland</v>
      </c>
      <c r="BE94" s="20" t="s">
        <v>23</v>
      </c>
      <c r="BF94" s="21" t="str">
        <f ca="1">BM92</f>
        <v>Frankreich</v>
      </c>
      <c r="BG94" s="16"/>
      <c r="BH94" s="74">
        <v>1</v>
      </c>
      <c r="BI94" s="11" t="s">
        <v>24</v>
      </c>
      <c r="BJ94" s="74">
        <v>2</v>
      </c>
      <c r="BK94" s="7" t="s">
        <v>25</v>
      </c>
      <c r="BL94" s="1"/>
      <c r="BM94" s="3" t="str">
        <f ca="1">IF(BJ94="","",IF(BJ94=BH94,"falsch!!! K.Remis",IF(BH94&gt;BJ94,BD94,BF94)))</f>
        <v>Frankreich</v>
      </c>
      <c r="BN94" s="1" t="str">
        <f>BP91</f>
        <v>HF1</v>
      </c>
      <c r="BO94" s="1" t="str">
        <f>BP92</f>
        <v>HF2</v>
      </c>
      <c r="BQ94" s="1"/>
      <c r="BR94" s="1"/>
      <c r="BS94" s="59"/>
      <c r="BT94" s="59"/>
      <c r="BU94" s="59"/>
      <c r="BV94" s="59"/>
      <c r="BW94" s="59"/>
      <c r="BX94" s="53"/>
      <c r="BZ94" s="53"/>
      <c r="CA94" s="53"/>
      <c r="CB94" s="53"/>
      <c r="CC94" s="53"/>
      <c r="CD94" s="106"/>
      <c r="CE94" s="106"/>
      <c r="CF94" s="104"/>
      <c r="CG94" s="59"/>
      <c r="CH94" s="59"/>
      <c r="CI94" s="53"/>
      <c r="CJ94" s="53"/>
      <c r="CK94" s="53"/>
      <c r="CL94" s="53"/>
      <c r="CM94" s="53"/>
      <c r="CN94" s="53"/>
      <c r="CO94" s="59"/>
      <c r="CP94" s="53"/>
      <c r="CQ94" s="53"/>
      <c r="CR94" s="53"/>
      <c r="CS94" s="53"/>
      <c r="CT94" s="53"/>
      <c r="CU94" s="53"/>
      <c r="CV94" s="53"/>
      <c r="CW94" s="53"/>
      <c r="CX94" s="106"/>
      <c r="CZ94" s="106"/>
    </row>
    <row r="95" spans="1:104">
      <c r="H95" s="2"/>
      <c r="I95" s="2"/>
      <c r="J95" s="2"/>
      <c r="K95" s="2"/>
      <c r="M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X95" s="106"/>
      <c r="AY95" s="106"/>
      <c r="AZ95" s="106"/>
      <c r="BD95" s="10"/>
      <c r="BE95" s="15"/>
      <c r="BF95" s="10"/>
      <c r="BG95" s="10"/>
      <c r="BH95" s="22"/>
      <c r="BJ95" s="22"/>
      <c r="BK95" s="95"/>
      <c r="BM95" s="2"/>
      <c r="BQ95" s="1"/>
      <c r="BR95" s="1"/>
      <c r="BS95" s="59"/>
      <c r="BT95" s="59"/>
      <c r="BU95" s="59"/>
      <c r="BV95" s="59"/>
      <c r="BW95" s="59"/>
      <c r="BX95" s="53"/>
      <c r="BZ95" s="53"/>
      <c r="CA95" s="53"/>
      <c r="CB95" s="53"/>
      <c r="CC95" s="53"/>
      <c r="CD95" s="106"/>
      <c r="CE95" s="106"/>
      <c r="CF95" s="104"/>
      <c r="CG95" s="59"/>
      <c r="CH95" s="59"/>
      <c r="CI95" s="53"/>
      <c r="CJ95" s="53"/>
      <c r="CK95" s="53"/>
      <c r="CL95" s="53"/>
      <c r="CM95" s="53"/>
      <c r="CN95" s="53"/>
      <c r="CO95" s="59"/>
      <c r="CP95" s="53"/>
      <c r="CQ95" s="53"/>
      <c r="CR95" s="53"/>
      <c r="CS95" s="53"/>
      <c r="CT95" s="53"/>
      <c r="CU95" s="53"/>
      <c r="CV95" s="53"/>
      <c r="CW95" s="53"/>
      <c r="CX95" s="106"/>
      <c r="CZ95" s="106"/>
    </row>
    <row r="96" spans="1:104">
      <c r="H96" s="2"/>
      <c r="I96" s="2"/>
      <c r="J96" s="2"/>
      <c r="K96" s="2"/>
      <c r="M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 s="106"/>
      <c r="CH96" s="106"/>
      <c r="CI96" s="106"/>
      <c r="CJ96" s="106"/>
      <c r="CK96" s="106"/>
      <c r="CL96" s="106"/>
      <c r="CM96" s="106"/>
      <c r="CN96" s="106"/>
      <c r="CO96" s="106"/>
    </row>
    <row r="97" spans="2:82" ht="13.5" thickBot="1">
      <c r="H97" s="8"/>
      <c r="I97" s="8"/>
      <c r="J97" s="8"/>
      <c r="K97" s="8"/>
      <c r="M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H97" s="8"/>
      <c r="BI97" s="8"/>
      <c r="BJ97" s="8"/>
      <c r="BK97" s="8"/>
      <c r="BM97" s="2"/>
      <c r="BY97" s="2"/>
    </row>
    <row r="98" spans="2:82" ht="14.25" thickTop="1" thickBot="1">
      <c r="B98" s="102" t="s">
        <v>25</v>
      </c>
      <c r="C98" s="1" t="s">
        <v>19</v>
      </c>
      <c r="D98" s="3"/>
      <c r="E98" s="3"/>
      <c r="F98" s="3"/>
      <c r="G98" s="72"/>
      <c r="H98" s="93"/>
      <c r="AD98" s="60"/>
      <c r="BH98" s="8"/>
      <c r="BI98" s="8"/>
      <c r="BJ98" s="8"/>
      <c r="BK98" s="8"/>
      <c r="CD98" s="3"/>
    </row>
    <row r="99" spans="2:82" ht="13.5" thickTop="1">
      <c r="E99" s="3"/>
      <c r="F99" s="3"/>
      <c r="AD99" s="60"/>
      <c r="BH99" s="8"/>
      <c r="BI99" s="8"/>
      <c r="BJ99" s="8"/>
      <c r="BK99" s="8"/>
      <c r="CD99" s="3"/>
    </row>
    <row r="100" spans="2:82">
      <c r="E100" s="3"/>
      <c r="F100" s="3"/>
      <c r="AD100" s="60"/>
      <c r="BH100" s="8"/>
      <c r="BI100" s="8"/>
      <c r="BJ100" s="8"/>
      <c r="BK100" s="8"/>
      <c r="CD100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96"/>
  <sheetViews>
    <sheetView workbookViewId="0"/>
  </sheetViews>
  <sheetFormatPr baseColWidth="10" defaultRowHeight="12.75"/>
  <cols>
    <col min="1" max="18" width="11.42578125" style="73"/>
    <col min="19" max="19" width="3.7109375" style="73" customWidth="1"/>
    <col min="20" max="16384" width="11.42578125" style="73"/>
  </cols>
  <sheetData>
    <row r="1" spans="1:27">
      <c r="A1" s="73" t="s">
        <v>369</v>
      </c>
      <c r="B1" s="73" t="s">
        <v>370</v>
      </c>
      <c r="C1" s="97" t="s">
        <v>26</v>
      </c>
      <c r="D1" s="97" t="s">
        <v>32</v>
      </c>
      <c r="E1" s="97" t="s">
        <v>40</v>
      </c>
      <c r="F1" s="97" t="s">
        <v>27</v>
      </c>
      <c r="G1" s="97" t="s">
        <v>146</v>
      </c>
      <c r="H1" s="97" t="s">
        <v>173</v>
      </c>
      <c r="I1" s="97" t="s">
        <v>161</v>
      </c>
      <c r="J1" s="97" t="s">
        <v>174</v>
      </c>
    </row>
    <row r="2" spans="1:27">
      <c r="A2" s="73">
        <v>1</v>
      </c>
      <c r="B2" s="73" t="str">
        <f>CONCATENATE(CHAR(T2),CHAR(U2),CHAR(V2),CHAR(W2),CHAR(X2),CHAR(Y2),CHAR(Z2),CHAR(AA2))</f>
        <v>EFGHIJKL</v>
      </c>
      <c r="C2" s="73" t="s">
        <v>102</v>
      </c>
      <c r="D2" s="73" t="s">
        <v>151</v>
      </c>
      <c r="E2" s="73" t="s">
        <v>177</v>
      </c>
      <c r="F2" s="73" t="s">
        <v>103</v>
      </c>
      <c r="G2" s="73" t="s">
        <v>164</v>
      </c>
      <c r="H2" s="73" t="s">
        <v>150</v>
      </c>
      <c r="I2" s="73" t="s">
        <v>178</v>
      </c>
      <c r="J2" s="73" t="s">
        <v>165</v>
      </c>
      <c r="K2" s="162">
        <f>CODE(MID(C2,2,1))</f>
        <v>69</v>
      </c>
      <c r="L2" s="162">
        <f t="shared" ref="L2:R38" si="0">CODE(MID(D2,2,1))</f>
        <v>74</v>
      </c>
      <c r="M2" s="162">
        <f t="shared" si="0"/>
        <v>73</v>
      </c>
      <c r="N2" s="162">
        <f t="shared" si="0"/>
        <v>70</v>
      </c>
      <c r="O2" s="162">
        <f t="shared" si="0"/>
        <v>72</v>
      </c>
      <c r="P2" s="162">
        <f t="shared" si="0"/>
        <v>71</v>
      </c>
      <c r="Q2" s="162">
        <f t="shared" si="0"/>
        <v>76</v>
      </c>
      <c r="R2" s="162">
        <f t="shared" si="0"/>
        <v>75</v>
      </c>
      <c r="S2" s="162"/>
      <c r="T2" s="162">
        <f>SMALL($K2:$R2,1)</f>
        <v>69</v>
      </c>
      <c r="U2" s="162">
        <f>SMALL($K2:$R2,2)</f>
        <v>70</v>
      </c>
      <c r="V2" s="162">
        <f>SMALL($K2:$R2,3)</f>
        <v>71</v>
      </c>
      <c r="W2" s="162">
        <f>SMALL($K2:$R2,4)</f>
        <v>72</v>
      </c>
      <c r="X2" s="162">
        <f>SMALL($K2:$R2,5)</f>
        <v>73</v>
      </c>
      <c r="Y2" s="162">
        <f>SMALL($K2:$R2,6)</f>
        <v>74</v>
      </c>
      <c r="Z2" s="162">
        <f>SMALL($K2:$R2,7)</f>
        <v>75</v>
      </c>
      <c r="AA2" s="162">
        <f>SMALL($K2:$R2,8)</f>
        <v>76</v>
      </c>
    </row>
    <row r="3" spans="1:27">
      <c r="A3" s="73">
        <v>2</v>
      </c>
      <c r="B3" s="73" t="str">
        <f t="shared" ref="B3:B66" si="1">CONCATENATE(CHAR(T3),CHAR(U3),CHAR(V3),CHAR(W3),CHAR(X3),CHAR(Y3),CHAR(Z3),CHAR(AA3))</f>
        <v>DFGHIJKL</v>
      </c>
      <c r="C3" s="73" t="s">
        <v>164</v>
      </c>
      <c r="D3" s="73" t="s">
        <v>150</v>
      </c>
      <c r="E3" s="73" t="s">
        <v>177</v>
      </c>
      <c r="F3" s="73" t="s">
        <v>101</v>
      </c>
      <c r="G3" s="73" t="s">
        <v>151</v>
      </c>
      <c r="H3" s="73" t="s">
        <v>103</v>
      </c>
      <c r="I3" s="73" t="s">
        <v>178</v>
      </c>
      <c r="J3" s="73" t="s">
        <v>165</v>
      </c>
      <c r="K3" s="162">
        <f t="shared" ref="K3:N66" si="2">CODE(MID(C3,2,1))</f>
        <v>72</v>
      </c>
      <c r="L3" s="162">
        <f t="shared" si="0"/>
        <v>71</v>
      </c>
      <c r="M3" s="162">
        <f t="shared" si="0"/>
        <v>73</v>
      </c>
      <c r="N3" s="162">
        <f t="shared" si="0"/>
        <v>68</v>
      </c>
      <c r="O3" s="162">
        <f t="shared" si="0"/>
        <v>74</v>
      </c>
      <c r="P3" s="162">
        <f t="shared" si="0"/>
        <v>70</v>
      </c>
      <c r="Q3" s="162">
        <f t="shared" si="0"/>
        <v>76</v>
      </c>
      <c r="R3" s="162">
        <f t="shared" si="0"/>
        <v>75</v>
      </c>
      <c r="S3" s="162"/>
      <c r="T3" s="162">
        <f t="shared" ref="T3:T66" si="3">SMALL($K3:$R3,1)</f>
        <v>68</v>
      </c>
      <c r="U3" s="162">
        <f t="shared" ref="U3:U66" si="4">SMALL($K3:$R3,2)</f>
        <v>70</v>
      </c>
      <c r="V3" s="162">
        <f t="shared" ref="V3:V66" si="5">SMALL($K3:$R3,3)</f>
        <v>71</v>
      </c>
      <c r="W3" s="162">
        <f t="shared" ref="W3:W66" si="6">SMALL($K3:$R3,4)</f>
        <v>72</v>
      </c>
      <c r="X3" s="162">
        <f t="shared" ref="X3:X66" si="7">SMALL($K3:$R3,5)</f>
        <v>73</v>
      </c>
      <c r="Y3" s="162">
        <f t="shared" ref="Y3:Y66" si="8">SMALL($K3:$R3,6)</f>
        <v>74</v>
      </c>
      <c r="Z3" s="162">
        <f t="shared" ref="Z3:Z66" si="9">SMALL($K3:$R3,7)</f>
        <v>75</v>
      </c>
      <c r="AA3" s="162">
        <f t="shared" ref="AA3:AA66" si="10">SMALL($K3:$R3,8)</f>
        <v>76</v>
      </c>
    </row>
    <row r="4" spans="1:27">
      <c r="A4" s="73">
        <v>3</v>
      </c>
      <c r="B4" s="73" t="str">
        <f t="shared" si="1"/>
        <v>DEGHIJKL</v>
      </c>
      <c r="C4" s="73" t="s">
        <v>102</v>
      </c>
      <c r="D4" s="73" t="s">
        <v>151</v>
      </c>
      <c r="E4" s="73" t="s">
        <v>177</v>
      </c>
      <c r="F4" s="73" t="s">
        <v>101</v>
      </c>
      <c r="G4" s="73" t="s">
        <v>164</v>
      </c>
      <c r="H4" s="73" t="s">
        <v>150</v>
      </c>
      <c r="I4" s="73" t="s">
        <v>178</v>
      </c>
      <c r="J4" s="73" t="s">
        <v>165</v>
      </c>
      <c r="K4" s="162">
        <f t="shared" si="2"/>
        <v>69</v>
      </c>
      <c r="L4" s="162">
        <f t="shared" si="0"/>
        <v>74</v>
      </c>
      <c r="M4" s="162">
        <f t="shared" si="0"/>
        <v>73</v>
      </c>
      <c r="N4" s="162">
        <f t="shared" si="0"/>
        <v>68</v>
      </c>
      <c r="O4" s="162">
        <f t="shared" si="0"/>
        <v>72</v>
      </c>
      <c r="P4" s="162">
        <f t="shared" si="0"/>
        <v>71</v>
      </c>
      <c r="Q4" s="162">
        <f t="shared" si="0"/>
        <v>76</v>
      </c>
      <c r="R4" s="162">
        <f t="shared" si="0"/>
        <v>75</v>
      </c>
      <c r="S4" s="162"/>
      <c r="T4" s="162">
        <f t="shared" si="3"/>
        <v>68</v>
      </c>
      <c r="U4" s="162">
        <f t="shared" si="4"/>
        <v>69</v>
      </c>
      <c r="V4" s="162">
        <f t="shared" si="5"/>
        <v>71</v>
      </c>
      <c r="W4" s="162">
        <f t="shared" si="6"/>
        <v>72</v>
      </c>
      <c r="X4" s="162">
        <f t="shared" si="7"/>
        <v>73</v>
      </c>
      <c r="Y4" s="162">
        <f t="shared" si="8"/>
        <v>74</v>
      </c>
      <c r="Z4" s="162">
        <f t="shared" si="9"/>
        <v>75</v>
      </c>
      <c r="AA4" s="162">
        <f t="shared" si="10"/>
        <v>76</v>
      </c>
    </row>
    <row r="5" spans="1:27">
      <c r="A5" s="73">
        <v>4</v>
      </c>
      <c r="B5" s="73" t="str">
        <f t="shared" si="1"/>
        <v>DEFHIJKL</v>
      </c>
      <c r="C5" s="73" t="s">
        <v>102</v>
      </c>
      <c r="D5" s="73" t="s">
        <v>151</v>
      </c>
      <c r="E5" s="73" t="s">
        <v>177</v>
      </c>
      <c r="F5" s="73" t="s">
        <v>101</v>
      </c>
      <c r="G5" s="73" t="s">
        <v>164</v>
      </c>
      <c r="H5" s="73" t="s">
        <v>103</v>
      </c>
      <c r="I5" s="73" t="s">
        <v>178</v>
      </c>
      <c r="J5" s="73" t="s">
        <v>165</v>
      </c>
      <c r="K5" s="162">
        <f t="shared" si="2"/>
        <v>69</v>
      </c>
      <c r="L5" s="162">
        <f t="shared" si="0"/>
        <v>74</v>
      </c>
      <c r="M5" s="162">
        <f t="shared" si="0"/>
        <v>73</v>
      </c>
      <c r="N5" s="162">
        <f t="shared" si="0"/>
        <v>68</v>
      </c>
      <c r="O5" s="162">
        <f t="shared" si="0"/>
        <v>72</v>
      </c>
      <c r="P5" s="162">
        <f t="shared" si="0"/>
        <v>70</v>
      </c>
      <c r="Q5" s="162">
        <f t="shared" si="0"/>
        <v>76</v>
      </c>
      <c r="R5" s="162">
        <f t="shared" si="0"/>
        <v>75</v>
      </c>
      <c r="S5" s="162"/>
      <c r="T5" s="162">
        <f t="shared" si="3"/>
        <v>68</v>
      </c>
      <c r="U5" s="162">
        <f t="shared" si="4"/>
        <v>69</v>
      </c>
      <c r="V5" s="162">
        <f t="shared" si="5"/>
        <v>70</v>
      </c>
      <c r="W5" s="162">
        <f t="shared" si="6"/>
        <v>72</v>
      </c>
      <c r="X5" s="162">
        <f t="shared" si="7"/>
        <v>73</v>
      </c>
      <c r="Y5" s="162">
        <f t="shared" si="8"/>
        <v>74</v>
      </c>
      <c r="Z5" s="162">
        <f t="shared" si="9"/>
        <v>75</v>
      </c>
      <c r="AA5" s="162">
        <f t="shared" si="10"/>
        <v>76</v>
      </c>
    </row>
    <row r="6" spans="1:27">
      <c r="A6" s="73">
        <v>5</v>
      </c>
      <c r="B6" s="73" t="str">
        <f t="shared" si="1"/>
        <v>DEFGIJKL</v>
      </c>
      <c r="C6" s="73" t="s">
        <v>102</v>
      </c>
      <c r="D6" s="73" t="s">
        <v>150</v>
      </c>
      <c r="E6" s="73" t="s">
        <v>177</v>
      </c>
      <c r="F6" s="73" t="s">
        <v>101</v>
      </c>
      <c r="G6" s="73" t="s">
        <v>151</v>
      </c>
      <c r="H6" s="73" t="s">
        <v>103</v>
      </c>
      <c r="I6" s="73" t="s">
        <v>178</v>
      </c>
      <c r="J6" s="73" t="s">
        <v>165</v>
      </c>
      <c r="K6" s="162">
        <f t="shared" si="2"/>
        <v>69</v>
      </c>
      <c r="L6" s="162">
        <f t="shared" si="0"/>
        <v>71</v>
      </c>
      <c r="M6" s="162">
        <f t="shared" si="0"/>
        <v>73</v>
      </c>
      <c r="N6" s="162">
        <f t="shared" si="0"/>
        <v>68</v>
      </c>
      <c r="O6" s="162">
        <f t="shared" si="0"/>
        <v>74</v>
      </c>
      <c r="P6" s="162">
        <f t="shared" si="0"/>
        <v>70</v>
      </c>
      <c r="Q6" s="162">
        <f t="shared" si="0"/>
        <v>76</v>
      </c>
      <c r="R6" s="162">
        <f t="shared" si="0"/>
        <v>75</v>
      </c>
      <c r="S6" s="162"/>
      <c r="T6" s="162">
        <f t="shared" si="3"/>
        <v>68</v>
      </c>
      <c r="U6" s="162">
        <f t="shared" si="4"/>
        <v>69</v>
      </c>
      <c r="V6" s="162">
        <f t="shared" si="5"/>
        <v>70</v>
      </c>
      <c r="W6" s="162">
        <f t="shared" si="6"/>
        <v>71</v>
      </c>
      <c r="X6" s="162">
        <f t="shared" si="7"/>
        <v>73</v>
      </c>
      <c r="Y6" s="162">
        <f t="shared" si="8"/>
        <v>74</v>
      </c>
      <c r="Z6" s="162">
        <f t="shared" si="9"/>
        <v>75</v>
      </c>
      <c r="AA6" s="162">
        <f t="shared" si="10"/>
        <v>76</v>
      </c>
    </row>
    <row r="7" spans="1:27">
      <c r="A7" s="73">
        <v>6</v>
      </c>
      <c r="B7" s="73" t="str">
        <f t="shared" si="1"/>
        <v>DEFGHJKL</v>
      </c>
      <c r="C7" s="73" t="s">
        <v>102</v>
      </c>
      <c r="D7" s="73" t="s">
        <v>150</v>
      </c>
      <c r="E7" s="73" t="s">
        <v>151</v>
      </c>
      <c r="F7" s="73" t="s">
        <v>101</v>
      </c>
      <c r="G7" s="73" t="s">
        <v>164</v>
      </c>
      <c r="H7" s="73" t="s">
        <v>103</v>
      </c>
      <c r="I7" s="73" t="s">
        <v>178</v>
      </c>
      <c r="J7" s="73" t="s">
        <v>165</v>
      </c>
      <c r="K7" s="162">
        <f t="shared" si="2"/>
        <v>69</v>
      </c>
      <c r="L7" s="162">
        <f t="shared" si="0"/>
        <v>71</v>
      </c>
      <c r="M7" s="162">
        <f t="shared" si="0"/>
        <v>74</v>
      </c>
      <c r="N7" s="162">
        <f t="shared" si="0"/>
        <v>68</v>
      </c>
      <c r="O7" s="162">
        <f t="shared" si="0"/>
        <v>72</v>
      </c>
      <c r="P7" s="162">
        <f t="shared" si="0"/>
        <v>70</v>
      </c>
      <c r="Q7" s="162">
        <f t="shared" si="0"/>
        <v>76</v>
      </c>
      <c r="R7" s="162">
        <f t="shared" si="0"/>
        <v>75</v>
      </c>
      <c r="S7" s="162"/>
      <c r="T7" s="162">
        <f t="shared" si="3"/>
        <v>68</v>
      </c>
      <c r="U7" s="162">
        <f t="shared" si="4"/>
        <v>69</v>
      </c>
      <c r="V7" s="162">
        <f t="shared" si="5"/>
        <v>70</v>
      </c>
      <c r="W7" s="162">
        <f t="shared" si="6"/>
        <v>71</v>
      </c>
      <c r="X7" s="162">
        <f t="shared" si="7"/>
        <v>72</v>
      </c>
      <c r="Y7" s="162">
        <f t="shared" si="8"/>
        <v>74</v>
      </c>
      <c r="Z7" s="162">
        <f t="shared" si="9"/>
        <v>75</v>
      </c>
      <c r="AA7" s="162">
        <f t="shared" si="10"/>
        <v>76</v>
      </c>
    </row>
    <row r="8" spans="1:27">
      <c r="A8" s="73">
        <v>7</v>
      </c>
      <c r="B8" s="73" t="str">
        <f t="shared" si="1"/>
        <v>DEFGHIKL</v>
      </c>
      <c r="C8" s="73" t="s">
        <v>102</v>
      </c>
      <c r="D8" s="73" t="s">
        <v>150</v>
      </c>
      <c r="E8" s="73" t="s">
        <v>177</v>
      </c>
      <c r="F8" s="73" t="s">
        <v>101</v>
      </c>
      <c r="G8" s="73" t="s">
        <v>164</v>
      </c>
      <c r="H8" s="73" t="s">
        <v>103</v>
      </c>
      <c r="I8" s="73" t="s">
        <v>178</v>
      </c>
      <c r="J8" s="73" t="s">
        <v>165</v>
      </c>
      <c r="K8" s="162">
        <f t="shared" si="2"/>
        <v>69</v>
      </c>
      <c r="L8" s="162">
        <f t="shared" si="0"/>
        <v>71</v>
      </c>
      <c r="M8" s="162">
        <f t="shared" si="0"/>
        <v>73</v>
      </c>
      <c r="N8" s="162">
        <f t="shared" si="0"/>
        <v>68</v>
      </c>
      <c r="O8" s="162">
        <f t="shared" si="0"/>
        <v>72</v>
      </c>
      <c r="P8" s="162">
        <f t="shared" si="0"/>
        <v>70</v>
      </c>
      <c r="Q8" s="162">
        <f t="shared" si="0"/>
        <v>76</v>
      </c>
      <c r="R8" s="162">
        <f t="shared" si="0"/>
        <v>75</v>
      </c>
      <c r="S8" s="162"/>
      <c r="T8" s="162">
        <f t="shared" si="3"/>
        <v>68</v>
      </c>
      <c r="U8" s="162">
        <f t="shared" si="4"/>
        <v>69</v>
      </c>
      <c r="V8" s="162">
        <f t="shared" si="5"/>
        <v>70</v>
      </c>
      <c r="W8" s="162">
        <f t="shared" si="6"/>
        <v>71</v>
      </c>
      <c r="X8" s="162">
        <f t="shared" si="7"/>
        <v>72</v>
      </c>
      <c r="Y8" s="162">
        <f t="shared" si="8"/>
        <v>73</v>
      </c>
      <c r="Z8" s="162">
        <f t="shared" si="9"/>
        <v>75</v>
      </c>
      <c r="AA8" s="162">
        <f t="shared" si="10"/>
        <v>76</v>
      </c>
    </row>
    <row r="9" spans="1:27">
      <c r="A9" s="73">
        <v>8</v>
      </c>
      <c r="B9" s="73" t="str">
        <f t="shared" si="1"/>
        <v>DEFGHIJL</v>
      </c>
      <c r="C9" s="73" t="s">
        <v>102</v>
      </c>
      <c r="D9" s="73" t="s">
        <v>150</v>
      </c>
      <c r="E9" s="73" t="s">
        <v>151</v>
      </c>
      <c r="F9" s="73" t="s">
        <v>101</v>
      </c>
      <c r="G9" s="73" t="s">
        <v>164</v>
      </c>
      <c r="H9" s="73" t="s">
        <v>103</v>
      </c>
      <c r="I9" s="73" t="s">
        <v>178</v>
      </c>
      <c r="J9" s="73" t="s">
        <v>177</v>
      </c>
      <c r="K9" s="162">
        <f t="shared" si="2"/>
        <v>69</v>
      </c>
      <c r="L9" s="162">
        <f t="shared" si="0"/>
        <v>71</v>
      </c>
      <c r="M9" s="162">
        <f t="shared" si="0"/>
        <v>74</v>
      </c>
      <c r="N9" s="162">
        <f t="shared" si="0"/>
        <v>68</v>
      </c>
      <c r="O9" s="162">
        <f t="shared" si="0"/>
        <v>72</v>
      </c>
      <c r="P9" s="162">
        <f t="shared" si="0"/>
        <v>70</v>
      </c>
      <c r="Q9" s="162">
        <f t="shared" si="0"/>
        <v>76</v>
      </c>
      <c r="R9" s="162">
        <f t="shared" si="0"/>
        <v>73</v>
      </c>
      <c r="S9" s="162"/>
      <c r="T9" s="162">
        <f t="shared" si="3"/>
        <v>68</v>
      </c>
      <c r="U9" s="162">
        <f t="shared" si="4"/>
        <v>69</v>
      </c>
      <c r="V9" s="162">
        <f t="shared" si="5"/>
        <v>70</v>
      </c>
      <c r="W9" s="162">
        <f t="shared" si="6"/>
        <v>71</v>
      </c>
      <c r="X9" s="162">
        <f t="shared" si="7"/>
        <v>72</v>
      </c>
      <c r="Y9" s="162">
        <f t="shared" si="8"/>
        <v>73</v>
      </c>
      <c r="Z9" s="162">
        <f t="shared" si="9"/>
        <v>74</v>
      </c>
      <c r="AA9" s="162">
        <f t="shared" si="10"/>
        <v>76</v>
      </c>
    </row>
    <row r="10" spans="1:27">
      <c r="A10" s="73">
        <v>9</v>
      </c>
      <c r="B10" s="73" t="str">
        <f t="shared" si="1"/>
        <v>DEFGHIJK</v>
      </c>
      <c r="C10" s="73" t="s">
        <v>102</v>
      </c>
      <c r="D10" s="73" t="s">
        <v>150</v>
      </c>
      <c r="E10" s="73" t="s">
        <v>151</v>
      </c>
      <c r="F10" s="73" t="s">
        <v>101</v>
      </c>
      <c r="G10" s="73" t="s">
        <v>164</v>
      </c>
      <c r="H10" s="73" t="s">
        <v>103</v>
      </c>
      <c r="I10" s="73" t="s">
        <v>177</v>
      </c>
      <c r="J10" s="73" t="s">
        <v>165</v>
      </c>
      <c r="K10" s="162">
        <f t="shared" si="2"/>
        <v>69</v>
      </c>
      <c r="L10" s="162">
        <f t="shared" si="0"/>
        <v>71</v>
      </c>
      <c r="M10" s="162">
        <f t="shared" si="0"/>
        <v>74</v>
      </c>
      <c r="N10" s="162">
        <f t="shared" si="0"/>
        <v>68</v>
      </c>
      <c r="O10" s="162">
        <f t="shared" si="0"/>
        <v>72</v>
      </c>
      <c r="P10" s="162">
        <f t="shared" si="0"/>
        <v>70</v>
      </c>
      <c r="Q10" s="162">
        <f t="shared" si="0"/>
        <v>73</v>
      </c>
      <c r="R10" s="162">
        <f t="shared" si="0"/>
        <v>75</v>
      </c>
      <c r="S10" s="162"/>
      <c r="T10" s="162">
        <f t="shared" si="3"/>
        <v>68</v>
      </c>
      <c r="U10" s="162">
        <f t="shared" si="4"/>
        <v>69</v>
      </c>
      <c r="V10" s="162">
        <f t="shared" si="5"/>
        <v>70</v>
      </c>
      <c r="W10" s="162">
        <f t="shared" si="6"/>
        <v>71</v>
      </c>
      <c r="X10" s="162">
        <f t="shared" si="7"/>
        <v>72</v>
      </c>
      <c r="Y10" s="162">
        <f t="shared" si="8"/>
        <v>73</v>
      </c>
      <c r="Z10" s="162">
        <f t="shared" si="9"/>
        <v>74</v>
      </c>
      <c r="AA10" s="162">
        <f t="shared" si="10"/>
        <v>75</v>
      </c>
    </row>
    <row r="11" spans="1:27">
      <c r="A11" s="73">
        <v>10</v>
      </c>
      <c r="B11" s="73" t="str">
        <f t="shared" si="1"/>
        <v>CFGHIJKL</v>
      </c>
      <c r="C11" s="73" t="s">
        <v>164</v>
      </c>
      <c r="D11" s="73" t="s">
        <v>150</v>
      </c>
      <c r="E11" s="73" t="s">
        <v>177</v>
      </c>
      <c r="F11" s="73" t="s">
        <v>96</v>
      </c>
      <c r="G11" s="73" t="s">
        <v>151</v>
      </c>
      <c r="H11" s="73" t="s">
        <v>103</v>
      </c>
      <c r="I11" s="73" t="s">
        <v>178</v>
      </c>
      <c r="J11" s="73" t="s">
        <v>165</v>
      </c>
      <c r="K11" s="162">
        <f t="shared" si="2"/>
        <v>72</v>
      </c>
      <c r="L11" s="162">
        <f t="shared" si="0"/>
        <v>71</v>
      </c>
      <c r="M11" s="162">
        <f t="shared" si="0"/>
        <v>73</v>
      </c>
      <c r="N11" s="162">
        <f t="shared" si="0"/>
        <v>67</v>
      </c>
      <c r="O11" s="162">
        <f t="shared" si="0"/>
        <v>74</v>
      </c>
      <c r="P11" s="162">
        <f t="shared" si="0"/>
        <v>70</v>
      </c>
      <c r="Q11" s="162">
        <f t="shared" si="0"/>
        <v>76</v>
      </c>
      <c r="R11" s="162">
        <f t="shared" si="0"/>
        <v>75</v>
      </c>
      <c r="S11" s="162"/>
      <c r="T11" s="162">
        <f t="shared" si="3"/>
        <v>67</v>
      </c>
      <c r="U11" s="162">
        <f t="shared" si="4"/>
        <v>70</v>
      </c>
      <c r="V11" s="162">
        <f t="shared" si="5"/>
        <v>71</v>
      </c>
      <c r="W11" s="162">
        <f t="shared" si="6"/>
        <v>72</v>
      </c>
      <c r="X11" s="162">
        <f t="shared" si="7"/>
        <v>73</v>
      </c>
      <c r="Y11" s="162">
        <f t="shared" si="8"/>
        <v>74</v>
      </c>
      <c r="Z11" s="162">
        <f t="shared" si="9"/>
        <v>75</v>
      </c>
      <c r="AA11" s="162">
        <f t="shared" si="10"/>
        <v>76</v>
      </c>
    </row>
    <row r="12" spans="1:27">
      <c r="A12" s="73">
        <v>11</v>
      </c>
      <c r="B12" s="73" t="str">
        <f t="shared" si="1"/>
        <v>CEGHIJKL</v>
      </c>
      <c r="C12" s="73" t="s">
        <v>102</v>
      </c>
      <c r="D12" s="73" t="s">
        <v>151</v>
      </c>
      <c r="E12" s="73" t="s">
        <v>177</v>
      </c>
      <c r="F12" s="73" t="s">
        <v>96</v>
      </c>
      <c r="G12" s="73" t="s">
        <v>164</v>
      </c>
      <c r="H12" s="73" t="s">
        <v>150</v>
      </c>
      <c r="I12" s="73" t="s">
        <v>178</v>
      </c>
      <c r="J12" s="73" t="s">
        <v>165</v>
      </c>
      <c r="K12" s="162">
        <f t="shared" si="2"/>
        <v>69</v>
      </c>
      <c r="L12" s="162">
        <f t="shared" si="0"/>
        <v>74</v>
      </c>
      <c r="M12" s="162">
        <f t="shared" si="0"/>
        <v>73</v>
      </c>
      <c r="N12" s="162">
        <f t="shared" si="0"/>
        <v>67</v>
      </c>
      <c r="O12" s="162">
        <f t="shared" si="0"/>
        <v>72</v>
      </c>
      <c r="P12" s="162">
        <f t="shared" si="0"/>
        <v>71</v>
      </c>
      <c r="Q12" s="162">
        <f t="shared" si="0"/>
        <v>76</v>
      </c>
      <c r="R12" s="162">
        <f t="shared" si="0"/>
        <v>75</v>
      </c>
      <c r="S12" s="162"/>
      <c r="T12" s="162">
        <f t="shared" si="3"/>
        <v>67</v>
      </c>
      <c r="U12" s="162">
        <f t="shared" si="4"/>
        <v>69</v>
      </c>
      <c r="V12" s="162">
        <f t="shared" si="5"/>
        <v>71</v>
      </c>
      <c r="W12" s="162">
        <f t="shared" si="6"/>
        <v>72</v>
      </c>
      <c r="X12" s="162">
        <f t="shared" si="7"/>
        <v>73</v>
      </c>
      <c r="Y12" s="162">
        <f t="shared" si="8"/>
        <v>74</v>
      </c>
      <c r="Z12" s="162">
        <f t="shared" si="9"/>
        <v>75</v>
      </c>
      <c r="AA12" s="162">
        <f t="shared" si="10"/>
        <v>76</v>
      </c>
    </row>
    <row r="13" spans="1:27">
      <c r="A13" s="73">
        <v>12</v>
      </c>
      <c r="B13" s="73" t="str">
        <f t="shared" si="1"/>
        <v>CEFHIJKL</v>
      </c>
      <c r="C13" s="73" t="s">
        <v>102</v>
      </c>
      <c r="D13" s="73" t="s">
        <v>151</v>
      </c>
      <c r="E13" s="73" t="s">
        <v>177</v>
      </c>
      <c r="F13" s="73" t="s">
        <v>96</v>
      </c>
      <c r="G13" s="73" t="s">
        <v>164</v>
      </c>
      <c r="H13" s="73" t="s">
        <v>103</v>
      </c>
      <c r="I13" s="73" t="s">
        <v>178</v>
      </c>
      <c r="J13" s="73" t="s">
        <v>165</v>
      </c>
      <c r="K13" s="162">
        <f t="shared" si="2"/>
        <v>69</v>
      </c>
      <c r="L13" s="162">
        <f t="shared" si="0"/>
        <v>74</v>
      </c>
      <c r="M13" s="162">
        <f t="shared" si="0"/>
        <v>73</v>
      </c>
      <c r="N13" s="162">
        <f t="shared" si="0"/>
        <v>67</v>
      </c>
      <c r="O13" s="162">
        <f t="shared" si="0"/>
        <v>72</v>
      </c>
      <c r="P13" s="162">
        <f t="shared" si="0"/>
        <v>70</v>
      </c>
      <c r="Q13" s="162">
        <f t="shared" si="0"/>
        <v>76</v>
      </c>
      <c r="R13" s="162">
        <f t="shared" si="0"/>
        <v>75</v>
      </c>
      <c r="S13" s="162"/>
      <c r="T13" s="162">
        <f t="shared" si="3"/>
        <v>67</v>
      </c>
      <c r="U13" s="162">
        <f t="shared" si="4"/>
        <v>69</v>
      </c>
      <c r="V13" s="162">
        <f t="shared" si="5"/>
        <v>70</v>
      </c>
      <c r="W13" s="162">
        <f t="shared" si="6"/>
        <v>72</v>
      </c>
      <c r="X13" s="162">
        <f t="shared" si="7"/>
        <v>73</v>
      </c>
      <c r="Y13" s="162">
        <f t="shared" si="8"/>
        <v>74</v>
      </c>
      <c r="Z13" s="162">
        <f t="shared" si="9"/>
        <v>75</v>
      </c>
      <c r="AA13" s="162">
        <f t="shared" si="10"/>
        <v>76</v>
      </c>
    </row>
    <row r="14" spans="1:27">
      <c r="A14" s="73">
        <v>13</v>
      </c>
      <c r="B14" s="73" t="str">
        <f t="shared" si="1"/>
        <v>CEFGIJKL</v>
      </c>
      <c r="C14" s="73" t="s">
        <v>102</v>
      </c>
      <c r="D14" s="73" t="s">
        <v>150</v>
      </c>
      <c r="E14" s="73" t="s">
        <v>177</v>
      </c>
      <c r="F14" s="73" t="s">
        <v>96</v>
      </c>
      <c r="G14" s="73" t="s">
        <v>151</v>
      </c>
      <c r="H14" s="73" t="s">
        <v>103</v>
      </c>
      <c r="I14" s="73" t="s">
        <v>178</v>
      </c>
      <c r="J14" s="73" t="s">
        <v>165</v>
      </c>
      <c r="K14" s="162">
        <f t="shared" si="2"/>
        <v>69</v>
      </c>
      <c r="L14" s="162">
        <f t="shared" si="0"/>
        <v>71</v>
      </c>
      <c r="M14" s="162">
        <f t="shared" si="0"/>
        <v>73</v>
      </c>
      <c r="N14" s="162">
        <f t="shared" si="0"/>
        <v>67</v>
      </c>
      <c r="O14" s="162">
        <f t="shared" si="0"/>
        <v>74</v>
      </c>
      <c r="P14" s="162">
        <f t="shared" si="0"/>
        <v>70</v>
      </c>
      <c r="Q14" s="162">
        <f t="shared" si="0"/>
        <v>76</v>
      </c>
      <c r="R14" s="162">
        <f t="shared" si="0"/>
        <v>75</v>
      </c>
      <c r="S14" s="162"/>
      <c r="T14" s="162">
        <f t="shared" si="3"/>
        <v>67</v>
      </c>
      <c r="U14" s="162">
        <f t="shared" si="4"/>
        <v>69</v>
      </c>
      <c r="V14" s="162">
        <f t="shared" si="5"/>
        <v>70</v>
      </c>
      <c r="W14" s="162">
        <f t="shared" si="6"/>
        <v>71</v>
      </c>
      <c r="X14" s="162">
        <f t="shared" si="7"/>
        <v>73</v>
      </c>
      <c r="Y14" s="162">
        <f t="shared" si="8"/>
        <v>74</v>
      </c>
      <c r="Z14" s="162">
        <f t="shared" si="9"/>
        <v>75</v>
      </c>
      <c r="AA14" s="162">
        <f t="shared" si="10"/>
        <v>76</v>
      </c>
    </row>
    <row r="15" spans="1:27">
      <c r="A15" s="73">
        <v>14</v>
      </c>
      <c r="B15" s="73" t="str">
        <f t="shared" si="1"/>
        <v>CEFGHJKL</v>
      </c>
      <c r="C15" s="73" t="s">
        <v>102</v>
      </c>
      <c r="D15" s="73" t="s">
        <v>150</v>
      </c>
      <c r="E15" s="73" t="s">
        <v>151</v>
      </c>
      <c r="F15" s="73" t="s">
        <v>96</v>
      </c>
      <c r="G15" s="73" t="s">
        <v>164</v>
      </c>
      <c r="H15" s="73" t="s">
        <v>103</v>
      </c>
      <c r="I15" s="73" t="s">
        <v>178</v>
      </c>
      <c r="J15" s="73" t="s">
        <v>165</v>
      </c>
      <c r="K15" s="162">
        <f t="shared" si="2"/>
        <v>69</v>
      </c>
      <c r="L15" s="162">
        <f t="shared" si="0"/>
        <v>71</v>
      </c>
      <c r="M15" s="162">
        <f t="shared" si="0"/>
        <v>74</v>
      </c>
      <c r="N15" s="162">
        <f t="shared" si="0"/>
        <v>67</v>
      </c>
      <c r="O15" s="162">
        <f t="shared" si="0"/>
        <v>72</v>
      </c>
      <c r="P15" s="162">
        <f t="shared" si="0"/>
        <v>70</v>
      </c>
      <c r="Q15" s="162">
        <f t="shared" si="0"/>
        <v>76</v>
      </c>
      <c r="R15" s="162">
        <f t="shared" si="0"/>
        <v>75</v>
      </c>
      <c r="S15" s="162"/>
      <c r="T15" s="162">
        <f t="shared" si="3"/>
        <v>67</v>
      </c>
      <c r="U15" s="162">
        <f t="shared" si="4"/>
        <v>69</v>
      </c>
      <c r="V15" s="162">
        <f t="shared" si="5"/>
        <v>70</v>
      </c>
      <c r="W15" s="162">
        <f t="shared" si="6"/>
        <v>71</v>
      </c>
      <c r="X15" s="162">
        <f t="shared" si="7"/>
        <v>72</v>
      </c>
      <c r="Y15" s="162">
        <f t="shared" si="8"/>
        <v>74</v>
      </c>
      <c r="Z15" s="162">
        <f t="shared" si="9"/>
        <v>75</v>
      </c>
      <c r="AA15" s="162">
        <f t="shared" si="10"/>
        <v>76</v>
      </c>
    </row>
    <row r="16" spans="1:27">
      <c r="A16" s="73">
        <v>15</v>
      </c>
      <c r="B16" s="73" t="str">
        <f t="shared" si="1"/>
        <v>CEFGHIKL</v>
      </c>
      <c r="C16" s="73" t="s">
        <v>102</v>
      </c>
      <c r="D16" s="73" t="s">
        <v>150</v>
      </c>
      <c r="E16" s="73" t="s">
        <v>177</v>
      </c>
      <c r="F16" s="73" t="s">
        <v>96</v>
      </c>
      <c r="G16" s="73" t="s">
        <v>164</v>
      </c>
      <c r="H16" s="73" t="s">
        <v>103</v>
      </c>
      <c r="I16" s="73" t="s">
        <v>178</v>
      </c>
      <c r="J16" s="73" t="s">
        <v>165</v>
      </c>
      <c r="K16" s="162">
        <f t="shared" si="2"/>
        <v>69</v>
      </c>
      <c r="L16" s="162">
        <f t="shared" si="0"/>
        <v>71</v>
      </c>
      <c r="M16" s="162">
        <f t="shared" si="0"/>
        <v>73</v>
      </c>
      <c r="N16" s="162">
        <f t="shared" si="0"/>
        <v>67</v>
      </c>
      <c r="O16" s="162">
        <f t="shared" si="0"/>
        <v>72</v>
      </c>
      <c r="P16" s="162">
        <f t="shared" si="0"/>
        <v>70</v>
      </c>
      <c r="Q16" s="162">
        <f t="shared" si="0"/>
        <v>76</v>
      </c>
      <c r="R16" s="162">
        <f t="shared" si="0"/>
        <v>75</v>
      </c>
      <c r="S16" s="162"/>
      <c r="T16" s="162">
        <f t="shared" si="3"/>
        <v>67</v>
      </c>
      <c r="U16" s="162">
        <f t="shared" si="4"/>
        <v>69</v>
      </c>
      <c r="V16" s="162">
        <f t="shared" si="5"/>
        <v>70</v>
      </c>
      <c r="W16" s="162">
        <f t="shared" si="6"/>
        <v>71</v>
      </c>
      <c r="X16" s="162">
        <f t="shared" si="7"/>
        <v>72</v>
      </c>
      <c r="Y16" s="162">
        <f t="shared" si="8"/>
        <v>73</v>
      </c>
      <c r="Z16" s="162">
        <f t="shared" si="9"/>
        <v>75</v>
      </c>
      <c r="AA16" s="162">
        <f t="shared" si="10"/>
        <v>76</v>
      </c>
    </row>
    <row r="17" spans="1:27">
      <c r="A17" s="73">
        <v>16</v>
      </c>
      <c r="B17" s="73" t="str">
        <f t="shared" si="1"/>
        <v>CEFGHIJL</v>
      </c>
      <c r="C17" s="73" t="s">
        <v>102</v>
      </c>
      <c r="D17" s="73" t="s">
        <v>150</v>
      </c>
      <c r="E17" s="73" t="s">
        <v>151</v>
      </c>
      <c r="F17" s="73" t="s">
        <v>96</v>
      </c>
      <c r="G17" s="73" t="s">
        <v>164</v>
      </c>
      <c r="H17" s="73" t="s">
        <v>103</v>
      </c>
      <c r="I17" s="73" t="s">
        <v>178</v>
      </c>
      <c r="J17" s="73" t="s">
        <v>177</v>
      </c>
      <c r="K17" s="162">
        <f t="shared" si="2"/>
        <v>69</v>
      </c>
      <c r="L17" s="162">
        <f t="shared" si="0"/>
        <v>71</v>
      </c>
      <c r="M17" s="162">
        <f t="shared" si="0"/>
        <v>74</v>
      </c>
      <c r="N17" s="162">
        <f t="shared" si="0"/>
        <v>67</v>
      </c>
      <c r="O17" s="162">
        <f t="shared" si="0"/>
        <v>72</v>
      </c>
      <c r="P17" s="162">
        <f t="shared" si="0"/>
        <v>70</v>
      </c>
      <c r="Q17" s="162">
        <f t="shared" si="0"/>
        <v>76</v>
      </c>
      <c r="R17" s="162">
        <f t="shared" si="0"/>
        <v>73</v>
      </c>
      <c r="S17" s="162"/>
      <c r="T17" s="162">
        <f t="shared" si="3"/>
        <v>67</v>
      </c>
      <c r="U17" s="162">
        <f t="shared" si="4"/>
        <v>69</v>
      </c>
      <c r="V17" s="162">
        <f t="shared" si="5"/>
        <v>70</v>
      </c>
      <c r="W17" s="162">
        <f t="shared" si="6"/>
        <v>71</v>
      </c>
      <c r="X17" s="162">
        <f t="shared" si="7"/>
        <v>72</v>
      </c>
      <c r="Y17" s="162">
        <f t="shared" si="8"/>
        <v>73</v>
      </c>
      <c r="Z17" s="162">
        <f t="shared" si="9"/>
        <v>74</v>
      </c>
      <c r="AA17" s="162">
        <f t="shared" si="10"/>
        <v>76</v>
      </c>
    </row>
    <row r="18" spans="1:27">
      <c r="A18" s="73">
        <v>17</v>
      </c>
      <c r="B18" s="73" t="str">
        <f t="shared" si="1"/>
        <v>CEFGHIJK</v>
      </c>
      <c r="C18" s="73" t="s">
        <v>102</v>
      </c>
      <c r="D18" s="73" t="s">
        <v>150</v>
      </c>
      <c r="E18" s="73" t="s">
        <v>151</v>
      </c>
      <c r="F18" s="73" t="s">
        <v>96</v>
      </c>
      <c r="G18" s="73" t="s">
        <v>164</v>
      </c>
      <c r="H18" s="73" t="s">
        <v>103</v>
      </c>
      <c r="I18" s="73" t="s">
        <v>177</v>
      </c>
      <c r="J18" s="73" t="s">
        <v>165</v>
      </c>
      <c r="K18" s="162">
        <f t="shared" si="2"/>
        <v>69</v>
      </c>
      <c r="L18" s="162">
        <f t="shared" si="0"/>
        <v>71</v>
      </c>
      <c r="M18" s="162">
        <f t="shared" si="0"/>
        <v>74</v>
      </c>
      <c r="N18" s="162">
        <f t="shared" si="0"/>
        <v>67</v>
      </c>
      <c r="O18" s="162">
        <f t="shared" si="0"/>
        <v>72</v>
      </c>
      <c r="P18" s="162">
        <f t="shared" si="0"/>
        <v>70</v>
      </c>
      <c r="Q18" s="162">
        <f t="shared" si="0"/>
        <v>73</v>
      </c>
      <c r="R18" s="162">
        <f t="shared" si="0"/>
        <v>75</v>
      </c>
      <c r="S18" s="162"/>
      <c r="T18" s="162">
        <f t="shared" si="3"/>
        <v>67</v>
      </c>
      <c r="U18" s="162">
        <f t="shared" si="4"/>
        <v>69</v>
      </c>
      <c r="V18" s="162">
        <f t="shared" si="5"/>
        <v>70</v>
      </c>
      <c r="W18" s="162">
        <f t="shared" si="6"/>
        <v>71</v>
      </c>
      <c r="X18" s="162">
        <f t="shared" si="7"/>
        <v>72</v>
      </c>
      <c r="Y18" s="162">
        <f t="shared" si="8"/>
        <v>73</v>
      </c>
      <c r="Z18" s="162">
        <f t="shared" si="9"/>
        <v>74</v>
      </c>
      <c r="AA18" s="162">
        <f t="shared" si="10"/>
        <v>75</v>
      </c>
    </row>
    <row r="19" spans="1:27">
      <c r="A19" s="73">
        <v>18</v>
      </c>
      <c r="B19" s="73" t="str">
        <f t="shared" si="1"/>
        <v>CDGHIJKL</v>
      </c>
      <c r="C19" s="73" t="s">
        <v>164</v>
      </c>
      <c r="D19" s="73" t="s">
        <v>150</v>
      </c>
      <c r="E19" s="73" t="s">
        <v>177</v>
      </c>
      <c r="F19" s="73" t="s">
        <v>96</v>
      </c>
      <c r="G19" s="73" t="s">
        <v>151</v>
      </c>
      <c r="H19" s="73" t="s">
        <v>101</v>
      </c>
      <c r="I19" s="73" t="s">
        <v>178</v>
      </c>
      <c r="J19" s="73" t="s">
        <v>165</v>
      </c>
      <c r="K19" s="162">
        <f t="shared" si="2"/>
        <v>72</v>
      </c>
      <c r="L19" s="162">
        <f t="shared" si="0"/>
        <v>71</v>
      </c>
      <c r="M19" s="162">
        <f t="shared" si="0"/>
        <v>73</v>
      </c>
      <c r="N19" s="162">
        <f t="shared" si="0"/>
        <v>67</v>
      </c>
      <c r="O19" s="162">
        <f t="shared" si="0"/>
        <v>74</v>
      </c>
      <c r="P19" s="162">
        <f t="shared" si="0"/>
        <v>68</v>
      </c>
      <c r="Q19" s="162">
        <f t="shared" si="0"/>
        <v>76</v>
      </c>
      <c r="R19" s="162">
        <f t="shared" si="0"/>
        <v>75</v>
      </c>
      <c r="S19" s="162"/>
      <c r="T19" s="162">
        <f t="shared" si="3"/>
        <v>67</v>
      </c>
      <c r="U19" s="162">
        <f t="shared" si="4"/>
        <v>68</v>
      </c>
      <c r="V19" s="162">
        <f t="shared" si="5"/>
        <v>71</v>
      </c>
      <c r="W19" s="162">
        <f t="shared" si="6"/>
        <v>72</v>
      </c>
      <c r="X19" s="162">
        <f t="shared" si="7"/>
        <v>73</v>
      </c>
      <c r="Y19" s="162">
        <f t="shared" si="8"/>
        <v>74</v>
      </c>
      <c r="Z19" s="162">
        <f t="shared" si="9"/>
        <v>75</v>
      </c>
      <c r="AA19" s="162">
        <f t="shared" si="10"/>
        <v>76</v>
      </c>
    </row>
    <row r="20" spans="1:27">
      <c r="A20" s="73">
        <v>19</v>
      </c>
      <c r="B20" s="73" t="str">
        <f t="shared" si="1"/>
        <v>CDFHIJKL</v>
      </c>
      <c r="C20" s="73" t="s">
        <v>96</v>
      </c>
      <c r="D20" s="73" t="s">
        <v>151</v>
      </c>
      <c r="E20" s="73" t="s">
        <v>177</v>
      </c>
      <c r="F20" s="73" t="s">
        <v>101</v>
      </c>
      <c r="G20" s="73" t="s">
        <v>164</v>
      </c>
      <c r="H20" s="73" t="s">
        <v>103</v>
      </c>
      <c r="I20" s="73" t="s">
        <v>178</v>
      </c>
      <c r="J20" s="73" t="s">
        <v>165</v>
      </c>
      <c r="K20" s="162">
        <f t="shared" si="2"/>
        <v>67</v>
      </c>
      <c r="L20" s="162">
        <f t="shared" si="0"/>
        <v>74</v>
      </c>
      <c r="M20" s="162">
        <f t="shared" si="0"/>
        <v>73</v>
      </c>
      <c r="N20" s="162">
        <f t="shared" si="0"/>
        <v>68</v>
      </c>
      <c r="O20" s="162">
        <f t="shared" si="0"/>
        <v>72</v>
      </c>
      <c r="P20" s="162">
        <f t="shared" si="0"/>
        <v>70</v>
      </c>
      <c r="Q20" s="162">
        <f t="shared" si="0"/>
        <v>76</v>
      </c>
      <c r="R20" s="162">
        <f t="shared" si="0"/>
        <v>75</v>
      </c>
      <c r="S20" s="162"/>
      <c r="T20" s="162">
        <f t="shared" si="3"/>
        <v>67</v>
      </c>
      <c r="U20" s="162">
        <f t="shared" si="4"/>
        <v>68</v>
      </c>
      <c r="V20" s="162">
        <f t="shared" si="5"/>
        <v>70</v>
      </c>
      <c r="W20" s="162">
        <f t="shared" si="6"/>
        <v>72</v>
      </c>
      <c r="X20" s="162">
        <f t="shared" si="7"/>
        <v>73</v>
      </c>
      <c r="Y20" s="162">
        <f t="shared" si="8"/>
        <v>74</v>
      </c>
      <c r="Z20" s="162">
        <f t="shared" si="9"/>
        <v>75</v>
      </c>
      <c r="AA20" s="162">
        <f t="shared" si="10"/>
        <v>76</v>
      </c>
    </row>
    <row r="21" spans="1:27">
      <c r="A21" s="73">
        <v>20</v>
      </c>
      <c r="B21" s="73" t="str">
        <f t="shared" si="1"/>
        <v>CDFGIJKL</v>
      </c>
      <c r="C21" s="73" t="s">
        <v>96</v>
      </c>
      <c r="D21" s="73" t="s">
        <v>150</v>
      </c>
      <c r="E21" s="73" t="s">
        <v>177</v>
      </c>
      <c r="F21" s="73" t="s">
        <v>101</v>
      </c>
      <c r="G21" s="73" t="s">
        <v>151</v>
      </c>
      <c r="H21" s="73" t="s">
        <v>103</v>
      </c>
      <c r="I21" s="73" t="s">
        <v>178</v>
      </c>
      <c r="J21" s="73" t="s">
        <v>165</v>
      </c>
      <c r="K21" s="162">
        <f t="shared" si="2"/>
        <v>67</v>
      </c>
      <c r="L21" s="162">
        <f t="shared" si="0"/>
        <v>71</v>
      </c>
      <c r="M21" s="162">
        <f t="shared" si="0"/>
        <v>73</v>
      </c>
      <c r="N21" s="162">
        <f t="shared" si="0"/>
        <v>68</v>
      </c>
      <c r="O21" s="162">
        <f t="shared" si="0"/>
        <v>74</v>
      </c>
      <c r="P21" s="162">
        <f t="shared" si="0"/>
        <v>70</v>
      </c>
      <c r="Q21" s="162">
        <f t="shared" si="0"/>
        <v>76</v>
      </c>
      <c r="R21" s="162">
        <f t="shared" si="0"/>
        <v>75</v>
      </c>
      <c r="S21" s="162"/>
      <c r="T21" s="162">
        <f t="shared" si="3"/>
        <v>67</v>
      </c>
      <c r="U21" s="162">
        <f t="shared" si="4"/>
        <v>68</v>
      </c>
      <c r="V21" s="162">
        <f t="shared" si="5"/>
        <v>70</v>
      </c>
      <c r="W21" s="162">
        <f t="shared" si="6"/>
        <v>71</v>
      </c>
      <c r="X21" s="162">
        <f t="shared" si="7"/>
        <v>73</v>
      </c>
      <c r="Y21" s="162">
        <f t="shared" si="8"/>
        <v>74</v>
      </c>
      <c r="Z21" s="162">
        <f t="shared" si="9"/>
        <v>75</v>
      </c>
      <c r="AA21" s="162">
        <f t="shared" si="10"/>
        <v>76</v>
      </c>
    </row>
    <row r="22" spans="1:27">
      <c r="A22" s="73">
        <v>21</v>
      </c>
      <c r="B22" s="73" t="str">
        <f t="shared" si="1"/>
        <v>CDFGHJKL</v>
      </c>
      <c r="C22" s="73" t="s">
        <v>96</v>
      </c>
      <c r="D22" s="73" t="s">
        <v>150</v>
      </c>
      <c r="E22" s="73" t="s">
        <v>151</v>
      </c>
      <c r="F22" s="73" t="s">
        <v>101</v>
      </c>
      <c r="G22" s="73" t="s">
        <v>164</v>
      </c>
      <c r="H22" s="73" t="s">
        <v>103</v>
      </c>
      <c r="I22" s="73" t="s">
        <v>178</v>
      </c>
      <c r="J22" s="73" t="s">
        <v>165</v>
      </c>
      <c r="K22" s="162">
        <f t="shared" si="2"/>
        <v>67</v>
      </c>
      <c r="L22" s="162">
        <f t="shared" si="0"/>
        <v>71</v>
      </c>
      <c r="M22" s="162">
        <f t="shared" si="0"/>
        <v>74</v>
      </c>
      <c r="N22" s="162">
        <f t="shared" si="0"/>
        <v>68</v>
      </c>
      <c r="O22" s="162">
        <f t="shared" si="0"/>
        <v>72</v>
      </c>
      <c r="P22" s="162">
        <f t="shared" si="0"/>
        <v>70</v>
      </c>
      <c r="Q22" s="162">
        <f t="shared" si="0"/>
        <v>76</v>
      </c>
      <c r="R22" s="162">
        <f t="shared" si="0"/>
        <v>75</v>
      </c>
      <c r="S22" s="162"/>
      <c r="T22" s="162">
        <f t="shared" si="3"/>
        <v>67</v>
      </c>
      <c r="U22" s="162">
        <f t="shared" si="4"/>
        <v>68</v>
      </c>
      <c r="V22" s="162">
        <f t="shared" si="5"/>
        <v>70</v>
      </c>
      <c r="W22" s="162">
        <f t="shared" si="6"/>
        <v>71</v>
      </c>
      <c r="X22" s="162">
        <f t="shared" si="7"/>
        <v>72</v>
      </c>
      <c r="Y22" s="162">
        <f t="shared" si="8"/>
        <v>74</v>
      </c>
      <c r="Z22" s="162">
        <f t="shared" si="9"/>
        <v>75</v>
      </c>
      <c r="AA22" s="162">
        <f t="shared" si="10"/>
        <v>76</v>
      </c>
    </row>
    <row r="23" spans="1:27">
      <c r="A23" s="73">
        <v>22</v>
      </c>
      <c r="B23" s="73" t="str">
        <f t="shared" si="1"/>
        <v>CDFGHIKL</v>
      </c>
      <c r="C23" s="73" t="s">
        <v>96</v>
      </c>
      <c r="D23" s="73" t="s">
        <v>150</v>
      </c>
      <c r="E23" s="73" t="s">
        <v>177</v>
      </c>
      <c r="F23" s="73" t="s">
        <v>101</v>
      </c>
      <c r="G23" s="73" t="s">
        <v>164</v>
      </c>
      <c r="H23" s="73" t="s">
        <v>103</v>
      </c>
      <c r="I23" s="73" t="s">
        <v>178</v>
      </c>
      <c r="J23" s="73" t="s">
        <v>165</v>
      </c>
      <c r="K23" s="162">
        <f t="shared" si="2"/>
        <v>67</v>
      </c>
      <c r="L23" s="162">
        <f t="shared" si="0"/>
        <v>71</v>
      </c>
      <c r="M23" s="162">
        <f t="shared" si="0"/>
        <v>73</v>
      </c>
      <c r="N23" s="162">
        <f t="shared" si="0"/>
        <v>68</v>
      </c>
      <c r="O23" s="162">
        <f t="shared" si="0"/>
        <v>72</v>
      </c>
      <c r="P23" s="162">
        <f t="shared" si="0"/>
        <v>70</v>
      </c>
      <c r="Q23" s="162">
        <f t="shared" si="0"/>
        <v>76</v>
      </c>
      <c r="R23" s="162">
        <f t="shared" si="0"/>
        <v>75</v>
      </c>
      <c r="S23" s="162"/>
      <c r="T23" s="162">
        <f t="shared" si="3"/>
        <v>67</v>
      </c>
      <c r="U23" s="162">
        <f t="shared" si="4"/>
        <v>68</v>
      </c>
      <c r="V23" s="162">
        <f t="shared" si="5"/>
        <v>70</v>
      </c>
      <c r="W23" s="162">
        <f t="shared" si="6"/>
        <v>71</v>
      </c>
      <c r="X23" s="162">
        <f t="shared" si="7"/>
        <v>72</v>
      </c>
      <c r="Y23" s="162">
        <f t="shared" si="8"/>
        <v>73</v>
      </c>
      <c r="Z23" s="162">
        <f t="shared" si="9"/>
        <v>75</v>
      </c>
      <c r="AA23" s="162">
        <f t="shared" si="10"/>
        <v>76</v>
      </c>
    </row>
    <row r="24" spans="1:27">
      <c r="A24" s="73">
        <v>23</v>
      </c>
      <c r="B24" s="73" t="str">
        <f t="shared" si="1"/>
        <v>CDFGHIJL</v>
      </c>
      <c r="C24" s="73" t="s">
        <v>96</v>
      </c>
      <c r="D24" s="73" t="s">
        <v>150</v>
      </c>
      <c r="E24" s="73" t="s">
        <v>151</v>
      </c>
      <c r="F24" s="73" t="s">
        <v>101</v>
      </c>
      <c r="G24" s="73" t="s">
        <v>164</v>
      </c>
      <c r="H24" s="73" t="s">
        <v>103</v>
      </c>
      <c r="I24" s="73" t="s">
        <v>178</v>
      </c>
      <c r="J24" s="73" t="s">
        <v>177</v>
      </c>
      <c r="K24" s="162">
        <f t="shared" si="2"/>
        <v>67</v>
      </c>
      <c r="L24" s="162">
        <f t="shared" si="0"/>
        <v>71</v>
      </c>
      <c r="M24" s="162">
        <f t="shared" si="0"/>
        <v>74</v>
      </c>
      <c r="N24" s="162">
        <f t="shared" si="0"/>
        <v>68</v>
      </c>
      <c r="O24" s="162">
        <f t="shared" si="0"/>
        <v>72</v>
      </c>
      <c r="P24" s="162">
        <f t="shared" si="0"/>
        <v>70</v>
      </c>
      <c r="Q24" s="162">
        <f t="shared" si="0"/>
        <v>76</v>
      </c>
      <c r="R24" s="162">
        <f t="shared" si="0"/>
        <v>73</v>
      </c>
      <c r="S24" s="162"/>
      <c r="T24" s="162">
        <f t="shared" si="3"/>
        <v>67</v>
      </c>
      <c r="U24" s="162">
        <f t="shared" si="4"/>
        <v>68</v>
      </c>
      <c r="V24" s="162">
        <f t="shared" si="5"/>
        <v>70</v>
      </c>
      <c r="W24" s="162">
        <f t="shared" si="6"/>
        <v>71</v>
      </c>
      <c r="X24" s="162">
        <f t="shared" si="7"/>
        <v>72</v>
      </c>
      <c r="Y24" s="162">
        <f t="shared" si="8"/>
        <v>73</v>
      </c>
      <c r="Z24" s="162">
        <f t="shared" si="9"/>
        <v>74</v>
      </c>
      <c r="AA24" s="162">
        <f t="shared" si="10"/>
        <v>76</v>
      </c>
    </row>
    <row r="25" spans="1:27">
      <c r="A25" s="73">
        <v>24</v>
      </c>
      <c r="B25" s="73" t="str">
        <f t="shared" si="1"/>
        <v>CDFGHIJK</v>
      </c>
      <c r="C25" s="73" t="s">
        <v>96</v>
      </c>
      <c r="D25" s="73" t="s">
        <v>150</v>
      </c>
      <c r="E25" s="73" t="s">
        <v>151</v>
      </c>
      <c r="F25" s="73" t="s">
        <v>101</v>
      </c>
      <c r="G25" s="73" t="s">
        <v>164</v>
      </c>
      <c r="H25" s="73" t="s">
        <v>103</v>
      </c>
      <c r="I25" s="73" t="s">
        <v>177</v>
      </c>
      <c r="J25" s="73" t="s">
        <v>165</v>
      </c>
      <c r="K25" s="162">
        <f t="shared" si="2"/>
        <v>67</v>
      </c>
      <c r="L25" s="162">
        <f t="shared" si="0"/>
        <v>71</v>
      </c>
      <c r="M25" s="162">
        <f t="shared" si="0"/>
        <v>74</v>
      </c>
      <c r="N25" s="162">
        <f t="shared" si="0"/>
        <v>68</v>
      </c>
      <c r="O25" s="162">
        <f t="shared" si="0"/>
        <v>72</v>
      </c>
      <c r="P25" s="162">
        <f t="shared" si="0"/>
        <v>70</v>
      </c>
      <c r="Q25" s="162">
        <f t="shared" si="0"/>
        <v>73</v>
      </c>
      <c r="R25" s="162">
        <f t="shared" si="0"/>
        <v>75</v>
      </c>
      <c r="S25" s="162"/>
      <c r="T25" s="162">
        <f t="shared" si="3"/>
        <v>67</v>
      </c>
      <c r="U25" s="162">
        <f t="shared" si="4"/>
        <v>68</v>
      </c>
      <c r="V25" s="162">
        <f t="shared" si="5"/>
        <v>70</v>
      </c>
      <c r="W25" s="162">
        <f t="shared" si="6"/>
        <v>71</v>
      </c>
      <c r="X25" s="162">
        <f t="shared" si="7"/>
        <v>72</v>
      </c>
      <c r="Y25" s="162">
        <f t="shared" si="8"/>
        <v>73</v>
      </c>
      <c r="Z25" s="162">
        <f t="shared" si="9"/>
        <v>74</v>
      </c>
      <c r="AA25" s="162">
        <f t="shared" si="10"/>
        <v>75</v>
      </c>
    </row>
    <row r="26" spans="1:27">
      <c r="A26" s="73">
        <v>25</v>
      </c>
      <c r="B26" s="73" t="str">
        <f t="shared" si="1"/>
        <v>CDEHIJKL</v>
      </c>
      <c r="C26" s="73" t="s">
        <v>102</v>
      </c>
      <c r="D26" s="73" t="s">
        <v>151</v>
      </c>
      <c r="E26" s="73" t="s">
        <v>177</v>
      </c>
      <c r="F26" s="73" t="s">
        <v>96</v>
      </c>
      <c r="G26" s="73" t="s">
        <v>164</v>
      </c>
      <c r="H26" s="73" t="s">
        <v>101</v>
      </c>
      <c r="I26" s="73" t="s">
        <v>178</v>
      </c>
      <c r="J26" s="73" t="s">
        <v>165</v>
      </c>
      <c r="K26" s="162">
        <f t="shared" si="2"/>
        <v>69</v>
      </c>
      <c r="L26" s="162">
        <f t="shared" si="0"/>
        <v>74</v>
      </c>
      <c r="M26" s="162">
        <f t="shared" si="0"/>
        <v>73</v>
      </c>
      <c r="N26" s="162">
        <f t="shared" si="0"/>
        <v>67</v>
      </c>
      <c r="O26" s="162">
        <f t="shared" si="0"/>
        <v>72</v>
      </c>
      <c r="P26" s="162">
        <f t="shared" si="0"/>
        <v>68</v>
      </c>
      <c r="Q26" s="162">
        <f t="shared" si="0"/>
        <v>76</v>
      </c>
      <c r="R26" s="162">
        <f t="shared" si="0"/>
        <v>75</v>
      </c>
      <c r="S26" s="162"/>
      <c r="T26" s="162">
        <f t="shared" si="3"/>
        <v>67</v>
      </c>
      <c r="U26" s="162">
        <f t="shared" si="4"/>
        <v>68</v>
      </c>
      <c r="V26" s="162">
        <f t="shared" si="5"/>
        <v>69</v>
      </c>
      <c r="W26" s="162">
        <f t="shared" si="6"/>
        <v>72</v>
      </c>
      <c r="X26" s="162">
        <f t="shared" si="7"/>
        <v>73</v>
      </c>
      <c r="Y26" s="162">
        <f t="shared" si="8"/>
        <v>74</v>
      </c>
      <c r="Z26" s="162">
        <f t="shared" si="9"/>
        <v>75</v>
      </c>
      <c r="AA26" s="162">
        <f t="shared" si="10"/>
        <v>76</v>
      </c>
    </row>
    <row r="27" spans="1:27">
      <c r="A27" s="73">
        <v>26</v>
      </c>
      <c r="B27" s="73" t="str">
        <f t="shared" si="1"/>
        <v>CDEGIJKL</v>
      </c>
      <c r="C27" s="73" t="s">
        <v>102</v>
      </c>
      <c r="D27" s="73" t="s">
        <v>150</v>
      </c>
      <c r="E27" s="73" t="s">
        <v>177</v>
      </c>
      <c r="F27" s="73" t="s">
        <v>96</v>
      </c>
      <c r="G27" s="73" t="s">
        <v>151</v>
      </c>
      <c r="H27" s="73" t="s">
        <v>101</v>
      </c>
      <c r="I27" s="73" t="s">
        <v>178</v>
      </c>
      <c r="J27" s="73" t="s">
        <v>165</v>
      </c>
      <c r="K27" s="162">
        <f t="shared" si="2"/>
        <v>69</v>
      </c>
      <c r="L27" s="162">
        <f t="shared" si="0"/>
        <v>71</v>
      </c>
      <c r="M27" s="162">
        <f t="shared" si="0"/>
        <v>73</v>
      </c>
      <c r="N27" s="162">
        <f t="shared" si="0"/>
        <v>67</v>
      </c>
      <c r="O27" s="162">
        <f t="shared" si="0"/>
        <v>74</v>
      </c>
      <c r="P27" s="162">
        <f t="shared" si="0"/>
        <v>68</v>
      </c>
      <c r="Q27" s="162">
        <f t="shared" si="0"/>
        <v>76</v>
      </c>
      <c r="R27" s="162">
        <f t="shared" si="0"/>
        <v>75</v>
      </c>
      <c r="S27" s="162"/>
      <c r="T27" s="162">
        <f t="shared" si="3"/>
        <v>67</v>
      </c>
      <c r="U27" s="162">
        <f t="shared" si="4"/>
        <v>68</v>
      </c>
      <c r="V27" s="162">
        <f t="shared" si="5"/>
        <v>69</v>
      </c>
      <c r="W27" s="162">
        <f t="shared" si="6"/>
        <v>71</v>
      </c>
      <c r="X27" s="162">
        <f t="shared" si="7"/>
        <v>73</v>
      </c>
      <c r="Y27" s="162">
        <f t="shared" si="8"/>
        <v>74</v>
      </c>
      <c r="Z27" s="162">
        <f t="shared" si="9"/>
        <v>75</v>
      </c>
      <c r="AA27" s="162">
        <f t="shared" si="10"/>
        <v>76</v>
      </c>
    </row>
    <row r="28" spans="1:27">
      <c r="A28" s="73">
        <v>27</v>
      </c>
      <c r="B28" s="73" t="str">
        <f t="shared" si="1"/>
        <v>CDEGHJKL</v>
      </c>
      <c r="C28" s="73" t="s">
        <v>102</v>
      </c>
      <c r="D28" s="73" t="s">
        <v>150</v>
      </c>
      <c r="E28" s="73" t="s">
        <v>151</v>
      </c>
      <c r="F28" s="73" t="s">
        <v>96</v>
      </c>
      <c r="G28" s="73" t="s">
        <v>164</v>
      </c>
      <c r="H28" s="73" t="s">
        <v>101</v>
      </c>
      <c r="I28" s="73" t="s">
        <v>178</v>
      </c>
      <c r="J28" s="73" t="s">
        <v>165</v>
      </c>
      <c r="K28" s="162">
        <f t="shared" si="2"/>
        <v>69</v>
      </c>
      <c r="L28" s="162">
        <f t="shared" si="0"/>
        <v>71</v>
      </c>
      <c r="M28" s="162">
        <f t="shared" si="0"/>
        <v>74</v>
      </c>
      <c r="N28" s="162">
        <f t="shared" si="0"/>
        <v>67</v>
      </c>
      <c r="O28" s="162">
        <f t="shared" si="0"/>
        <v>72</v>
      </c>
      <c r="P28" s="162">
        <f t="shared" si="0"/>
        <v>68</v>
      </c>
      <c r="Q28" s="162">
        <f t="shared" si="0"/>
        <v>76</v>
      </c>
      <c r="R28" s="162">
        <f t="shared" si="0"/>
        <v>75</v>
      </c>
      <c r="S28" s="162"/>
      <c r="T28" s="162">
        <f t="shared" si="3"/>
        <v>67</v>
      </c>
      <c r="U28" s="162">
        <f t="shared" si="4"/>
        <v>68</v>
      </c>
      <c r="V28" s="162">
        <f t="shared" si="5"/>
        <v>69</v>
      </c>
      <c r="W28" s="162">
        <f t="shared" si="6"/>
        <v>71</v>
      </c>
      <c r="X28" s="162">
        <f t="shared" si="7"/>
        <v>72</v>
      </c>
      <c r="Y28" s="162">
        <f t="shared" si="8"/>
        <v>74</v>
      </c>
      <c r="Z28" s="162">
        <f t="shared" si="9"/>
        <v>75</v>
      </c>
      <c r="AA28" s="162">
        <f t="shared" si="10"/>
        <v>76</v>
      </c>
    </row>
    <row r="29" spans="1:27">
      <c r="A29" s="73">
        <v>28</v>
      </c>
      <c r="B29" s="73" t="str">
        <f t="shared" si="1"/>
        <v>CDEGHIKL</v>
      </c>
      <c r="C29" s="73" t="s">
        <v>102</v>
      </c>
      <c r="D29" s="73" t="s">
        <v>150</v>
      </c>
      <c r="E29" s="73" t="s">
        <v>177</v>
      </c>
      <c r="F29" s="73" t="s">
        <v>96</v>
      </c>
      <c r="G29" s="73" t="s">
        <v>164</v>
      </c>
      <c r="H29" s="73" t="s">
        <v>101</v>
      </c>
      <c r="I29" s="73" t="s">
        <v>178</v>
      </c>
      <c r="J29" s="73" t="s">
        <v>165</v>
      </c>
      <c r="K29" s="162">
        <f t="shared" si="2"/>
        <v>69</v>
      </c>
      <c r="L29" s="162">
        <f t="shared" si="0"/>
        <v>71</v>
      </c>
      <c r="M29" s="162">
        <f t="shared" si="0"/>
        <v>73</v>
      </c>
      <c r="N29" s="162">
        <f t="shared" si="0"/>
        <v>67</v>
      </c>
      <c r="O29" s="162">
        <f t="shared" si="0"/>
        <v>72</v>
      </c>
      <c r="P29" s="162">
        <f t="shared" si="0"/>
        <v>68</v>
      </c>
      <c r="Q29" s="162">
        <f t="shared" si="0"/>
        <v>76</v>
      </c>
      <c r="R29" s="162">
        <f t="shared" si="0"/>
        <v>75</v>
      </c>
      <c r="S29" s="162"/>
      <c r="T29" s="162">
        <f t="shared" si="3"/>
        <v>67</v>
      </c>
      <c r="U29" s="162">
        <f t="shared" si="4"/>
        <v>68</v>
      </c>
      <c r="V29" s="162">
        <f t="shared" si="5"/>
        <v>69</v>
      </c>
      <c r="W29" s="162">
        <f t="shared" si="6"/>
        <v>71</v>
      </c>
      <c r="X29" s="162">
        <f t="shared" si="7"/>
        <v>72</v>
      </c>
      <c r="Y29" s="162">
        <f t="shared" si="8"/>
        <v>73</v>
      </c>
      <c r="Z29" s="162">
        <f t="shared" si="9"/>
        <v>75</v>
      </c>
      <c r="AA29" s="162">
        <f t="shared" si="10"/>
        <v>76</v>
      </c>
    </row>
    <row r="30" spans="1:27">
      <c r="A30" s="73">
        <v>29</v>
      </c>
      <c r="B30" s="73" t="str">
        <f t="shared" si="1"/>
        <v>CDEGHIJL</v>
      </c>
      <c r="C30" s="73" t="s">
        <v>102</v>
      </c>
      <c r="D30" s="73" t="s">
        <v>150</v>
      </c>
      <c r="E30" s="73" t="s">
        <v>151</v>
      </c>
      <c r="F30" s="73" t="s">
        <v>96</v>
      </c>
      <c r="G30" s="73" t="s">
        <v>164</v>
      </c>
      <c r="H30" s="73" t="s">
        <v>101</v>
      </c>
      <c r="I30" s="73" t="s">
        <v>178</v>
      </c>
      <c r="J30" s="73" t="s">
        <v>177</v>
      </c>
      <c r="K30" s="162">
        <f t="shared" si="2"/>
        <v>69</v>
      </c>
      <c r="L30" s="162">
        <f t="shared" si="0"/>
        <v>71</v>
      </c>
      <c r="M30" s="162">
        <f t="shared" si="0"/>
        <v>74</v>
      </c>
      <c r="N30" s="162">
        <f t="shared" si="0"/>
        <v>67</v>
      </c>
      <c r="O30" s="162">
        <f t="shared" si="0"/>
        <v>72</v>
      </c>
      <c r="P30" s="162">
        <f t="shared" si="0"/>
        <v>68</v>
      </c>
      <c r="Q30" s="162">
        <f t="shared" si="0"/>
        <v>76</v>
      </c>
      <c r="R30" s="162">
        <f t="shared" si="0"/>
        <v>73</v>
      </c>
      <c r="S30" s="162"/>
      <c r="T30" s="162">
        <f t="shared" si="3"/>
        <v>67</v>
      </c>
      <c r="U30" s="162">
        <f t="shared" si="4"/>
        <v>68</v>
      </c>
      <c r="V30" s="162">
        <f t="shared" si="5"/>
        <v>69</v>
      </c>
      <c r="W30" s="162">
        <f t="shared" si="6"/>
        <v>71</v>
      </c>
      <c r="X30" s="162">
        <f t="shared" si="7"/>
        <v>72</v>
      </c>
      <c r="Y30" s="162">
        <f t="shared" si="8"/>
        <v>73</v>
      </c>
      <c r="Z30" s="162">
        <f t="shared" si="9"/>
        <v>74</v>
      </c>
      <c r="AA30" s="162">
        <f t="shared" si="10"/>
        <v>76</v>
      </c>
    </row>
    <row r="31" spans="1:27">
      <c r="A31" s="73">
        <v>30</v>
      </c>
      <c r="B31" s="73" t="str">
        <f t="shared" si="1"/>
        <v>CDEGHIJK</v>
      </c>
      <c r="C31" s="73" t="s">
        <v>102</v>
      </c>
      <c r="D31" s="73" t="s">
        <v>150</v>
      </c>
      <c r="E31" s="73" t="s">
        <v>151</v>
      </c>
      <c r="F31" s="73" t="s">
        <v>96</v>
      </c>
      <c r="G31" s="73" t="s">
        <v>164</v>
      </c>
      <c r="H31" s="73" t="s">
        <v>101</v>
      </c>
      <c r="I31" s="73" t="s">
        <v>177</v>
      </c>
      <c r="J31" s="73" t="s">
        <v>165</v>
      </c>
      <c r="K31" s="162">
        <f t="shared" si="2"/>
        <v>69</v>
      </c>
      <c r="L31" s="162">
        <f t="shared" si="0"/>
        <v>71</v>
      </c>
      <c r="M31" s="162">
        <f t="shared" si="0"/>
        <v>74</v>
      </c>
      <c r="N31" s="162">
        <f t="shared" si="0"/>
        <v>67</v>
      </c>
      <c r="O31" s="162">
        <f t="shared" si="0"/>
        <v>72</v>
      </c>
      <c r="P31" s="162">
        <f t="shared" si="0"/>
        <v>68</v>
      </c>
      <c r="Q31" s="162">
        <f t="shared" si="0"/>
        <v>73</v>
      </c>
      <c r="R31" s="162">
        <f t="shared" si="0"/>
        <v>75</v>
      </c>
      <c r="S31" s="162"/>
      <c r="T31" s="162">
        <f t="shared" si="3"/>
        <v>67</v>
      </c>
      <c r="U31" s="162">
        <f t="shared" si="4"/>
        <v>68</v>
      </c>
      <c r="V31" s="162">
        <f t="shared" si="5"/>
        <v>69</v>
      </c>
      <c r="W31" s="162">
        <f t="shared" si="6"/>
        <v>71</v>
      </c>
      <c r="X31" s="162">
        <f t="shared" si="7"/>
        <v>72</v>
      </c>
      <c r="Y31" s="162">
        <f t="shared" si="8"/>
        <v>73</v>
      </c>
      <c r="Z31" s="162">
        <f t="shared" si="9"/>
        <v>74</v>
      </c>
      <c r="AA31" s="162">
        <f t="shared" si="10"/>
        <v>75</v>
      </c>
    </row>
    <row r="32" spans="1:27">
      <c r="A32" s="73">
        <v>31</v>
      </c>
      <c r="B32" s="73" t="str">
        <f t="shared" si="1"/>
        <v>CDEFIJKL</v>
      </c>
      <c r="C32" s="73" t="s">
        <v>96</v>
      </c>
      <c r="D32" s="73" t="s">
        <v>151</v>
      </c>
      <c r="E32" s="73" t="s">
        <v>102</v>
      </c>
      <c r="F32" s="73" t="s">
        <v>101</v>
      </c>
      <c r="G32" s="73" t="s">
        <v>177</v>
      </c>
      <c r="H32" s="73" t="s">
        <v>103</v>
      </c>
      <c r="I32" s="73" t="s">
        <v>178</v>
      </c>
      <c r="J32" s="73" t="s">
        <v>165</v>
      </c>
      <c r="K32" s="162">
        <f t="shared" si="2"/>
        <v>67</v>
      </c>
      <c r="L32" s="162">
        <f t="shared" si="0"/>
        <v>74</v>
      </c>
      <c r="M32" s="162">
        <f t="shared" si="0"/>
        <v>69</v>
      </c>
      <c r="N32" s="162">
        <f t="shared" si="0"/>
        <v>68</v>
      </c>
      <c r="O32" s="162">
        <f t="shared" si="0"/>
        <v>73</v>
      </c>
      <c r="P32" s="162">
        <f t="shared" si="0"/>
        <v>70</v>
      </c>
      <c r="Q32" s="162">
        <f t="shared" si="0"/>
        <v>76</v>
      </c>
      <c r="R32" s="162">
        <f t="shared" si="0"/>
        <v>75</v>
      </c>
      <c r="S32" s="162"/>
      <c r="T32" s="162">
        <f t="shared" si="3"/>
        <v>67</v>
      </c>
      <c r="U32" s="162">
        <f t="shared" si="4"/>
        <v>68</v>
      </c>
      <c r="V32" s="162">
        <f t="shared" si="5"/>
        <v>69</v>
      </c>
      <c r="W32" s="162">
        <f t="shared" si="6"/>
        <v>70</v>
      </c>
      <c r="X32" s="162">
        <f t="shared" si="7"/>
        <v>73</v>
      </c>
      <c r="Y32" s="162">
        <f t="shared" si="8"/>
        <v>74</v>
      </c>
      <c r="Z32" s="162">
        <f t="shared" si="9"/>
        <v>75</v>
      </c>
      <c r="AA32" s="162">
        <f t="shared" si="10"/>
        <v>76</v>
      </c>
    </row>
    <row r="33" spans="1:27">
      <c r="A33" s="73">
        <v>32</v>
      </c>
      <c r="B33" s="73" t="str">
        <f t="shared" si="1"/>
        <v>CDEFHJKL</v>
      </c>
      <c r="C33" s="73" t="s">
        <v>96</v>
      </c>
      <c r="D33" s="73" t="s">
        <v>151</v>
      </c>
      <c r="E33" s="73" t="s">
        <v>102</v>
      </c>
      <c r="F33" s="73" t="s">
        <v>101</v>
      </c>
      <c r="G33" s="73" t="s">
        <v>164</v>
      </c>
      <c r="H33" s="73" t="s">
        <v>103</v>
      </c>
      <c r="I33" s="73" t="s">
        <v>178</v>
      </c>
      <c r="J33" s="73" t="s">
        <v>165</v>
      </c>
      <c r="K33" s="162">
        <f t="shared" si="2"/>
        <v>67</v>
      </c>
      <c r="L33" s="162">
        <f t="shared" si="0"/>
        <v>74</v>
      </c>
      <c r="M33" s="162">
        <f t="shared" si="0"/>
        <v>69</v>
      </c>
      <c r="N33" s="162">
        <f t="shared" si="0"/>
        <v>68</v>
      </c>
      <c r="O33" s="162">
        <f t="shared" si="0"/>
        <v>72</v>
      </c>
      <c r="P33" s="162">
        <f t="shared" si="0"/>
        <v>70</v>
      </c>
      <c r="Q33" s="162">
        <f t="shared" si="0"/>
        <v>76</v>
      </c>
      <c r="R33" s="162">
        <f t="shared" si="0"/>
        <v>75</v>
      </c>
      <c r="S33" s="162"/>
      <c r="T33" s="162">
        <f t="shared" si="3"/>
        <v>67</v>
      </c>
      <c r="U33" s="162">
        <f t="shared" si="4"/>
        <v>68</v>
      </c>
      <c r="V33" s="162">
        <f t="shared" si="5"/>
        <v>69</v>
      </c>
      <c r="W33" s="162">
        <f t="shared" si="6"/>
        <v>70</v>
      </c>
      <c r="X33" s="162">
        <f t="shared" si="7"/>
        <v>72</v>
      </c>
      <c r="Y33" s="162">
        <f t="shared" si="8"/>
        <v>74</v>
      </c>
      <c r="Z33" s="162">
        <f t="shared" si="9"/>
        <v>75</v>
      </c>
      <c r="AA33" s="162">
        <f t="shared" si="10"/>
        <v>76</v>
      </c>
    </row>
    <row r="34" spans="1:27">
      <c r="A34" s="73">
        <v>33</v>
      </c>
      <c r="B34" s="73" t="str">
        <f t="shared" si="1"/>
        <v>CDEFHIKL</v>
      </c>
      <c r="C34" s="73" t="s">
        <v>96</v>
      </c>
      <c r="D34" s="73" t="s">
        <v>102</v>
      </c>
      <c r="E34" s="73" t="s">
        <v>177</v>
      </c>
      <c r="F34" s="73" t="s">
        <v>101</v>
      </c>
      <c r="G34" s="73" t="s">
        <v>164</v>
      </c>
      <c r="H34" s="73" t="s">
        <v>103</v>
      </c>
      <c r="I34" s="73" t="s">
        <v>178</v>
      </c>
      <c r="J34" s="73" t="s">
        <v>165</v>
      </c>
      <c r="K34" s="162">
        <f t="shared" si="2"/>
        <v>67</v>
      </c>
      <c r="L34" s="162">
        <f t="shared" si="0"/>
        <v>69</v>
      </c>
      <c r="M34" s="162">
        <f t="shared" si="0"/>
        <v>73</v>
      </c>
      <c r="N34" s="162">
        <f t="shared" si="0"/>
        <v>68</v>
      </c>
      <c r="O34" s="162">
        <f t="shared" si="0"/>
        <v>72</v>
      </c>
      <c r="P34" s="162">
        <f t="shared" si="0"/>
        <v>70</v>
      </c>
      <c r="Q34" s="162">
        <f t="shared" si="0"/>
        <v>76</v>
      </c>
      <c r="R34" s="162">
        <f t="shared" si="0"/>
        <v>75</v>
      </c>
      <c r="S34" s="162"/>
      <c r="T34" s="162">
        <f t="shared" si="3"/>
        <v>67</v>
      </c>
      <c r="U34" s="162">
        <f t="shared" si="4"/>
        <v>68</v>
      </c>
      <c r="V34" s="162">
        <f t="shared" si="5"/>
        <v>69</v>
      </c>
      <c r="W34" s="162">
        <f t="shared" si="6"/>
        <v>70</v>
      </c>
      <c r="X34" s="162">
        <f t="shared" si="7"/>
        <v>72</v>
      </c>
      <c r="Y34" s="162">
        <f t="shared" si="8"/>
        <v>73</v>
      </c>
      <c r="Z34" s="162">
        <f t="shared" si="9"/>
        <v>75</v>
      </c>
      <c r="AA34" s="162">
        <f t="shared" si="10"/>
        <v>76</v>
      </c>
    </row>
    <row r="35" spans="1:27">
      <c r="A35" s="73">
        <v>34</v>
      </c>
      <c r="B35" s="73" t="str">
        <f t="shared" si="1"/>
        <v>CDEFHIJL</v>
      </c>
      <c r="C35" s="73" t="s">
        <v>96</v>
      </c>
      <c r="D35" s="73" t="s">
        <v>151</v>
      </c>
      <c r="E35" s="73" t="s">
        <v>102</v>
      </c>
      <c r="F35" s="73" t="s">
        <v>101</v>
      </c>
      <c r="G35" s="73" t="s">
        <v>164</v>
      </c>
      <c r="H35" s="73" t="s">
        <v>103</v>
      </c>
      <c r="I35" s="73" t="s">
        <v>178</v>
      </c>
      <c r="J35" s="73" t="s">
        <v>177</v>
      </c>
      <c r="K35" s="162">
        <f t="shared" si="2"/>
        <v>67</v>
      </c>
      <c r="L35" s="162">
        <f t="shared" si="0"/>
        <v>74</v>
      </c>
      <c r="M35" s="162">
        <f t="shared" si="0"/>
        <v>69</v>
      </c>
      <c r="N35" s="162">
        <f t="shared" si="0"/>
        <v>68</v>
      </c>
      <c r="O35" s="162">
        <f t="shared" si="0"/>
        <v>72</v>
      </c>
      <c r="P35" s="162">
        <f t="shared" si="0"/>
        <v>70</v>
      </c>
      <c r="Q35" s="162">
        <f t="shared" si="0"/>
        <v>76</v>
      </c>
      <c r="R35" s="162">
        <f t="shared" si="0"/>
        <v>73</v>
      </c>
      <c r="S35" s="162"/>
      <c r="T35" s="162">
        <f t="shared" si="3"/>
        <v>67</v>
      </c>
      <c r="U35" s="162">
        <f t="shared" si="4"/>
        <v>68</v>
      </c>
      <c r="V35" s="162">
        <f t="shared" si="5"/>
        <v>69</v>
      </c>
      <c r="W35" s="162">
        <f t="shared" si="6"/>
        <v>70</v>
      </c>
      <c r="X35" s="162">
        <f t="shared" si="7"/>
        <v>72</v>
      </c>
      <c r="Y35" s="162">
        <f t="shared" si="8"/>
        <v>73</v>
      </c>
      <c r="Z35" s="162">
        <f t="shared" si="9"/>
        <v>74</v>
      </c>
      <c r="AA35" s="162">
        <f t="shared" si="10"/>
        <v>76</v>
      </c>
    </row>
    <row r="36" spans="1:27">
      <c r="A36" s="73">
        <v>35</v>
      </c>
      <c r="B36" s="73" t="str">
        <f t="shared" si="1"/>
        <v>CDEFHIJK</v>
      </c>
      <c r="C36" s="73" t="s">
        <v>96</v>
      </c>
      <c r="D36" s="73" t="s">
        <v>151</v>
      </c>
      <c r="E36" s="73" t="s">
        <v>102</v>
      </c>
      <c r="F36" s="73" t="s">
        <v>101</v>
      </c>
      <c r="G36" s="73" t="s">
        <v>164</v>
      </c>
      <c r="H36" s="73" t="s">
        <v>103</v>
      </c>
      <c r="I36" s="73" t="s">
        <v>177</v>
      </c>
      <c r="J36" s="73" t="s">
        <v>165</v>
      </c>
      <c r="K36" s="162">
        <f t="shared" si="2"/>
        <v>67</v>
      </c>
      <c r="L36" s="162">
        <f t="shared" si="0"/>
        <v>74</v>
      </c>
      <c r="M36" s="162">
        <f t="shared" si="0"/>
        <v>69</v>
      </c>
      <c r="N36" s="162">
        <f t="shared" si="0"/>
        <v>68</v>
      </c>
      <c r="O36" s="162">
        <f t="shared" si="0"/>
        <v>72</v>
      </c>
      <c r="P36" s="162">
        <f t="shared" si="0"/>
        <v>70</v>
      </c>
      <c r="Q36" s="162">
        <f t="shared" si="0"/>
        <v>73</v>
      </c>
      <c r="R36" s="162">
        <f t="shared" si="0"/>
        <v>75</v>
      </c>
      <c r="S36" s="162"/>
      <c r="T36" s="162">
        <f t="shared" si="3"/>
        <v>67</v>
      </c>
      <c r="U36" s="162">
        <f t="shared" si="4"/>
        <v>68</v>
      </c>
      <c r="V36" s="162">
        <f t="shared" si="5"/>
        <v>69</v>
      </c>
      <c r="W36" s="162">
        <f t="shared" si="6"/>
        <v>70</v>
      </c>
      <c r="X36" s="162">
        <f t="shared" si="7"/>
        <v>72</v>
      </c>
      <c r="Y36" s="162">
        <f t="shared" si="8"/>
        <v>73</v>
      </c>
      <c r="Z36" s="162">
        <f t="shared" si="9"/>
        <v>74</v>
      </c>
      <c r="AA36" s="162">
        <f t="shared" si="10"/>
        <v>75</v>
      </c>
    </row>
    <row r="37" spans="1:27">
      <c r="A37" s="73">
        <v>36</v>
      </c>
      <c r="B37" s="73" t="str">
        <f t="shared" si="1"/>
        <v>CDEFGJKL</v>
      </c>
      <c r="C37" s="73" t="s">
        <v>96</v>
      </c>
      <c r="D37" s="73" t="s">
        <v>150</v>
      </c>
      <c r="E37" s="73" t="s">
        <v>102</v>
      </c>
      <c r="F37" s="73" t="s">
        <v>101</v>
      </c>
      <c r="G37" s="73" t="s">
        <v>151</v>
      </c>
      <c r="H37" s="73" t="s">
        <v>103</v>
      </c>
      <c r="I37" s="73" t="s">
        <v>178</v>
      </c>
      <c r="J37" s="73" t="s">
        <v>165</v>
      </c>
      <c r="K37" s="162">
        <f t="shared" si="2"/>
        <v>67</v>
      </c>
      <c r="L37" s="162">
        <f t="shared" si="0"/>
        <v>71</v>
      </c>
      <c r="M37" s="162">
        <f t="shared" si="0"/>
        <v>69</v>
      </c>
      <c r="N37" s="162">
        <f t="shared" si="0"/>
        <v>68</v>
      </c>
      <c r="O37" s="162">
        <f t="shared" si="0"/>
        <v>74</v>
      </c>
      <c r="P37" s="162">
        <f t="shared" si="0"/>
        <v>70</v>
      </c>
      <c r="Q37" s="162">
        <f t="shared" si="0"/>
        <v>76</v>
      </c>
      <c r="R37" s="162">
        <f t="shared" si="0"/>
        <v>75</v>
      </c>
      <c r="S37" s="162"/>
      <c r="T37" s="162">
        <f t="shared" si="3"/>
        <v>67</v>
      </c>
      <c r="U37" s="162">
        <f t="shared" si="4"/>
        <v>68</v>
      </c>
      <c r="V37" s="162">
        <f t="shared" si="5"/>
        <v>69</v>
      </c>
      <c r="W37" s="162">
        <f t="shared" si="6"/>
        <v>70</v>
      </c>
      <c r="X37" s="162">
        <f t="shared" si="7"/>
        <v>71</v>
      </c>
      <c r="Y37" s="162">
        <f t="shared" si="8"/>
        <v>74</v>
      </c>
      <c r="Z37" s="162">
        <f t="shared" si="9"/>
        <v>75</v>
      </c>
      <c r="AA37" s="162">
        <f t="shared" si="10"/>
        <v>76</v>
      </c>
    </row>
    <row r="38" spans="1:27">
      <c r="A38" s="73">
        <v>37</v>
      </c>
      <c r="B38" s="73" t="str">
        <f t="shared" si="1"/>
        <v>CDEFGIKL</v>
      </c>
      <c r="C38" s="73" t="s">
        <v>96</v>
      </c>
      <c r="D38" s="73" t="s">
        <v>150</v>
      </c>
      <c r="E38" s="73" t="s">
        <v>102</v>
      </c>
      <c r="F38" s="73" t="s">
        <v>101</v>
      </c>
      <c r="G38" s="73" t="s">
        <v>177</v>
      </c>
      <c r="H38" s="73" t="s">
        <v>103</v>
      </c>
      <c r="I38" s="73" t="s">
        <v>178</v>
      </c>
      <c r="J38" s="73" t="s">
        <v>165</v>
      </c>
      <c r="K38" s="162">
        <f t="shared" si="2"/>
        <v>67</v>
      </c>
      <c r="L38" s="162">
        <f t="shared" si="0"/>
        <v>71</v>
      </c>
      <c r="M38" s="162">
        <f t="shared" si="0"/>
        <v>69</v>
      </c>
      <c r="N38" s="162">
        <f t="shared" si="0"/>
        <v>68</v>
      </c>
      <c r="O38" s="162">
        <f t="shared" ref="O38:R101" si="11">CODE(MID(G38,2,1))</f>
        <v>73</v>
      </c>
      <c r="P38" s="162">
        <f t="shared" si="11"/>
        <v>70</v>
      </c>
      <c r="Q38" s="162">
        <f t="shared" si="11"/>
        <v>76</v>
      </c>
      <c r="R38" s="162">
        <f t="shared" si="11"/>
        <v>75</v>
      </c>
      <c r="S38" s="162"/>
      <c r="T38" s="162">
        <f t="shared" si="3"/>
        <v>67</v>
      </c>
      <c r="U38" s="162">
        <f t="shared" si="4"/>
        <v>68</v>
      </c>
      <c r="V38" s="162">
        <f t="shared" si="5"/>
        <v>69</v>
      </c>
      <c r="W38" s="162">
        <f t="shared" si="6"/>
        <v>70</v>
      </c>
      <c r="X38" s="162">
        <f t="shared" si="7"/>
        <v>71</v>
      </c>
      <c r="Y38" s="162">
        <f t="shared" si="8"/>
        <v>73</v>
      </c>
      <c r="Z38" s="162">
        <f t="shared" si="9"/>
        <v>75</v>
      </c>
      <c r="AA38" s="162">
        <f t="shared" si="10"/>
        <v>76</v>
      </c>
    </row>
    <row r="39" spans="1:27">
      <c r="A39" s="73">
        <v>38</v>
      </c>
      <c r="B39" s="73" t="str">
        <f t="shared" si="1"/>
        <v>CDEFGIJL</v>
      </c>
      <c r="C39" s="73" t="s">
        <v>96</v>
      </c>
      <c r="D39" s="73" t="s">
        <v>150</v>
      </c>
      <c r="E39" s="73" t="s">
        <v>102</v>
      </c>
      <c r="F39" s="73" t="s">
        <v>101</v>
      </c>
      <c r="G39" s="73" t="s">
        <v>151</v>
      </c>
      <c r="H39" s="73" t="s">
        <v>103</v>
      </c>
      <c r="I39" s="73" t="s">
        <v>178</v>
      </c>
      <c r="J39" s="73" t="s">
        <v>177</v>
      </c>
      <c r="K39" s="162">
        <f t="shared" si="2"/>
        <v>67</v>
      </c>
      <c r="L39" s="162">
        <f t="shared" si="2"/>
        <v>71</v>
      </c>
      <c r="M39" s="162">
        <f t="shared" si="2"/>
        <v>69</v>
      </c>
      <c r="N39" s="162">
        <f t="shared" si="2"/>
        <v>68</v>
      </c>
      <c r="O39" s="162">
        <f t="shared" si="11"/>
        <v>74</v>
      </c>
      <c r="P39" s="162">
        <f t="shared" si="11"/>
        <v>70</v>
      </c>
      <c r="Q39" s="162">
        <f t="shared" si="11"/>
        <v>76</v>
      </c>
      <c r="R39" s="162">
        <f t="shared" si="11"/>
        <v>73</v>
      </c>
      <c r="S39" s="162"/>
      <c r="T39" s="162">
        <f t="shared" si="3"/>
        <v>67</v>
      </c>
      <c r="U39" s="162">
        <f t="shared" si="4"/>
        <v>68</v>
      </c>
      <c r="V39" s="162">
        <f t="shared" si="5"/>
        <v>69</v>
      </c>
      <c r="W39" s="162">
        <f t="shared" si="6"/>
        <v>70</v>
      </c>
      <c r="X39" s="162">
        <f t="shared" si="7"/>
        <v>71</v>
      </c>
      <c r="Y39" s="162">
        <f t="shared" si="8"/>
        <v>73</v>
      </c>
      <c r="Z39" s="162">
        <f t="shared" si="9"/>
        <v>74</v>
      </c>
      <c r="AA39" s="162">
        <f t="shared" si="10"/>
        <v>76</v>
      </c>
    </row>
    <row r="40" spans="1:27">
      <c r="A40" s="73">
        <v>39</v>
      </c>
      <c r="B40" s="73" t="str">
        <f t="shared" si="1"/>
        <v>CDEFGIJK</v>
      </c>
      <c r="C40" s="73" t="s">
        <v>96</v>
      </c>
      <c r="D40" s="73" t="s">
        <v>150</v>
      </c>
      <c r="E40" s="73" t="s">
        <v>102</v>
      </c>
      <c r="F40" s="73" t="s">
        <v>101</v>
      </c>
      <c r="G40" s="73" t="s">
        <v>151</v>
      </c>
      <c r="H40" s="73" t="s">
        <v>103</v>
      </c>
      <c r="I40" s="73" t="s">
        <v>177</v>
      </c>
      <c r="J40" s="73" t="s">
        <v>165</v>
      </c>
      <c r="K40" s="162">
        <f t="shared" si="2"/>
        <v>67</v>
      </c>
      <c r="L40" s="162">
        <f t="shared" si="2"/>
        <v>71</v>
      </c>
      <c r="M40" s="162">
        <f t="shared" si="2"/>
        <v>69</v>
      </c>
      <c r="N40" s="162">
        <f t="shared" si="2"/>
        <v>68</v>
      </c>
      <c r="O40" s="162">
        <f t="shared" si="11"/>
        <v>74</v>
      </c>
      <c r="P40" s="162">
        <f t="shared" si="11"/>
        <v>70</v>
      </c>
      <c r="Q40" s="162">
        <f t="shared" si="11"/>
        <v>73</v>
      </c>
      <c r="R40" s="162">
        <f t="shared" si="11"/>
        <v>75</v>
      </c>
      <c r="S40" s="162"/>
      <c r="T40" s="162">
        <f t="shared" si="3"/>
        <v>67</v>
      </c>
      <c r="U40" s="162">
        <f t="shared" si="4"/>
        <v>68</v>
      </c>
      <c r="V40" s="162">
        <f t="shared" si="5"/>
        <v>69</v>
      </c>
      <c r="W40" s="162">
        <f t="shared" si="6"/>
        <v>70</v>
      </c>
      <c r="X40" s="162">
        <f t="shared" si="7"/>
        <v>71</v>
      </c>
      <c r="Y40" s="162">
        <f t="shared" si="8"/>
        <v>73</v>
      </c>
      <c r="Z40" s="162">
        <f t="shared" si="9"/>
        <v>74</v>
      </c>
      <c r="AA40" s="162">
        <f t="shared" si="10"/>
        <v>75</v>
      </c>
    </row>
    <row r="41" spans="1:27">
      <c r="A41" s="73">
        <v>40</v>
      </c>
      <c r="B41" s="73" t="str">
        <f t="shared" si="1"/>
        <v>CDEFGHKL</v>
      </c>
      <c r="C41" s="73" t="s">
        <v>96</v>
      </c>
      <c r="D41" s="73" t="s">
        <v>150</v>
      </c>
      <c r="E41" s="73" t="s">
        <v>102</v>
      </c>
      <c r="F41" s="73" t="s">
        <v>101</v>
      </c>
      <c r="G41" s="73" t="s">
        <v>164</v>
      </c>
      <c r="H41" s="73" t="s">
        <v>103</v>
      </c>
      <c r="I41" s="73" t="s">
        <v>178</v>
      </c>
      <c r="J41" s="73" t="s">
        <v>165</v>
      </c>
      <c r="K41" s="162">
        <f t="shared" si="2"/>
        <v>67</v>
      </c>
      <c r="L41" s="162">
        <f t="shared" si="2"/>
        <v>71</v>
      </c>
      <c r="M41" s="162">
        <f t="shared" si="2"/>
        <v>69</v>
      </c>
      <c r="N41" s="162">
        <f t="shared" si="2"/>
        <v>68</v>
      </c>
      <c r="O41" s="162">
        <f t="shared" si="11"/>
        <v>72</v>
      </c>
      <c r="P41" s="162">
        <f t="shared" si="11"/>
        <v>70</v>
      </c>
      <c r="Q41" s="162">
        <f t="shared" si="11"/>
        <v>76</v>
      </c>
      <c r="R41" s="162">
        <f t="shared" si="11"/>
        <v>75</v>
      </c>
      <c r="S41" s="162"/>
      <c r="T41" s="162">
        <f t="shared" si="3"/>
        <v>67</v>
      </c>
      <c r="U41" s="162">
        <f t="shared" si="4"/>
        <v>68</v>
      </c>
      <c r="V41" s="162">
        <f t="shared" si="5"/>
        <v>69</v>
      </c>
      <c r="W41" s="162">
        <f t="shared" si="6"/>
        <v>70</v>
      </c>
      <c r="X41" s="162">
        <f t="shared" si="7"/>
        <v>71</v>
      </c>
      <c r="Y41" s="162">
        <f t="shared" si="8"/>
        <v>72</v>
      </c>
      <c r="Z41" s="162">
        <f t="shared" si="9"/>
        <v>75</v>
      </c>
      <c r="AA41" s="162">
        <f t="shared" si="10"/>
        <v>76</v>
      </c>
    </row>
    <row r="42" spans="1:27">
      <c r="A42" s="73">
        <v>41</v>
      </c>
      <c r="B42" s="73" t="str">
        <f t="shared" si="1"/>
        <v>CDEFGHJL</v>
      </c>
      <c r="C42" s="73" t="s">
        <v>96</v>
      </c>
      <c r="D42" s="73" t="s">
        <v>150</v>
      </c>
      <c r="E42" s="73" t="s">
        <v>151</v>
      </c>
      <c r="F42" s="73" t="s">
        <v>101</v>
      </c>
      <c r="G42" s="73" t="s">
        <v>164</v>
      </c>
      <c r="H42" s="73" t="s">
        <v>103</v>
      </c>
      <c r="I42" s="73" t="s">
        <v>178</v>
      </c>
      <c r="J42" s="73" t="s">
        <v>102</v>
      </c>
      <c r="K42" s="162">
        <f t="shared" si="2"/>
        <v>67</v>
      </c>
      <c r="L42" s="162">
        <f t="shared" si="2"/>
        <v>71</v>
      </c>
      <c r="M42" s="162">
        <f t="shared" si="2"/>
        <v>74</v>
      </c>
      <c r="N42" s="162">
        <f t="shared" si="2"/>
        <v>68</v>
      </c>
      <c r="O42" s="162">
        <f t="shared" si="11"/>
        <v>72</v>
      </c>
      <c r="P42" s="162">
        <f t="shared" si="11"/>
        <v>70</v>
      </c>
      <c r="Q42" s="162">
        <f t="shared" si="11"/>
        <v>76</v>
      </c>
      <c r="R42" s="162">
        <f t="shared" si="11"/>
        <v>69</v>
      </c>
      <c r="S42" s="162"/>
      <c r="T42" s="162">
        <f t="shared" si="3"/>
        <v>67</v>
      </c>
      <c r="U42" s="162">
        <f t="shared" si="4"/>
        <v>68</v>
      </c>
      <c r="V42" s="162">
        <f t="shared" si="5"/>
        <v>69</v>
      </c>
      <c r="W42" s="162">
        <f t="shared" si="6"/>
        <v>70</v>
      </c>
      <c r="X42" s="162">
        <f t="shared" si="7"/>
        <v>71</v>
      </c>
      <c r="Y42" s="162">
        <f t="shared" si="8"/>
        <v>72</v>
      </c>
      <c r="Z42" s="162">
        <f t="shared" si="9"/>
        <v>74</v>
      </c>
      <c r="AA42" s="162">
        <f t="shared" si="10"/>
        <v>76</v>
      </c>
    </row>
    <row r="43" spans="1:27">
      <c r="A43" s="73">
        <v>42</v>
      </c>
      <c r="B43" s="73" t="str">
        <f t="shared" si="1"/>
        <v>CDEFGHJK</v>
      </c>
      <c r="C43" s="73" t="s">
        <v>96</v>
      </c>
      <c r="D43" s="73" t="s">
        <v>150</v>
      </c>
      <c r="E43" s="73" t="s">
        <v>151</v>
      </c>
      <c r="F43" s="73" t="s">
        <v>101</v>
      </c>
      <c r="G43" s="73" t="s">
        <v>164</v>
      </c>
      <c r="H43" s="73" t="s">
        <v>103</v>
      </c>
      <c r="I43" s="73" t="s">
        <v>102</v>
      </c>
      <c r="J43" s="73" t="s">
        <v>165</v>
      </c>
      <c r="K43" s="162">
        <f t="shared" si="2"/>
        <v>67</v>
      </c>
      <c r="L43" s="162">
        <f t="shared" si="2"/>
        <v>71</v>
      </c>
      <c r="M43" s="162">
        <f t="shared" si="2"/>
        <v>74</v>
      </c>
      <c r="N43" s="162">
        <f t="shared" si="2"/>
        <v>68</v>
      </c>
      <c r="O43" s="162">
        <f t="shared" si="11"/>
        <v>72</v>
      </c>
      <c r="P43" s="162">
        <f t="shared" si="11"/>
        <v>70</v>
      </c>
      <c r="Q43" s="162">
        <f t="shared" si="11"/>
        <v>69</v>
      </c>
      <c r="R43" s="162">
        <f t="shared" si="11"/>
        <v>75</v>
      </c>
      <c r="S43" s="162"/>
      <c r="T43" s="162">
        <f t="shared" si="3"/>
        <v>67</v>
      </c>
      <c r="U43" s="162">
        <f t="shared" si="4"/>
        <v>68</v>
      </c>
      <c r="V43" s="162">
        <f t="shared" si="5"/>
        <v>69</v>
      </c>
      <c r="W43" s="162">
        <f t="shared" si="6"/>
        <v>70</v>
      </c>
      <c r="X43" s="162">
        <f t="shared" si="7"/>
        <v>71</v>
      </c>
      <c r="Y43" s="162">
        <f t="shared" si="8"/>
        <v>72</v>
      </c>
      <c r="Z43" s="162">
        <f t="shared" si="9"/>
        <v>74</v>
      </c>
      <c r="AA43" s="162">
        <f t="shared" si="10"/>
        <v>75</v>
      </c>
    </row>
    <row r="44" spans="1:27">
      <c r="A44" s="73">
        <v>43</v>
      </c>
      <c r="B44" s="73" t="str">
        <f t="shared" si="1"/>
        <v>CDEFGHIL</v>
      </c>
      <c r="C44" s="73" t="s">
        <v>96</v>
      </c>
      <c r="D44" s="73" t="s">
        <v>150</v>
      </c>
      <c r="E44" s="73" t="s">
        <v>102</v>
      </c>
      <c r="F44" s="73" t="s">
        <v>101</v>
      </c>
      <c r="G44" s="73" t="s">
        <v>164</v>
      </c>
      <c r="H44" s="73" t="s">
        <v>103</v>
      </c>
      <c r="I44" s="73" t="s">
        <v>178</v>
      </c>
      <c r="J44" s="73" t="s">
        <v>177</v>
      </c>
      <c r="K44" s="162">
        <f t="shared" si="2"/>
        <v>67</v>
      </c>
      <c r="L44" s="162">
        <f t="shared" si="2"/>
        <v>71</v>
      </c>
      <c r="M44" s="162">
        <f t="shared" si="2"/>
        <v>69</v>
      </c>
      <c r="N44" s="162">
        <f t="shared" si="2"/>
        <v>68</v>
      </c>
      <c r="O44" s="162">
        <f t="shared" si="11"/>
        <v>72</v>
      </c>
      <c r="P44" s="162">
        <f t="shared" si="11"/>
        <v>70</v>
      </c>
      <c r="Q44" s="162">
        <f t="shared" si="11"/>
        <v>76</v>
      </c>
      <c r="R44" s="162">
        <f t="shared" si="11"/>
        <v>73</v>
      </c>
      <c r="S44" s="162"/>
      <c r="T44" s="162">
        <f t="shared" si="3"/>
        <v>67</v>
      </c>
      <c r="U44" s="162">
        <f t="shared" si="4"/>
        <v>68</v>
      </c>
      <c r="V44" s="162">
        <f t="shared" si="5"/>
        <v>69</v>
      </c>
      <c r="W44" s="162">
        <f t="shared" si="6"/>
        <v>70</v>
      </c>
      <c r="X44" s="162">
        <f t="shared" si="7"/>
        <v>71</v>
      </c>
      <c r="Y44" s="162">
        <f t="shared" si="8"/>
        <v>72</v>
      </c>
      <c r="Z44" s="162">
        <f t="shared" si="9"/>
        <v>73</v>
      </c>
      <c r="AA44" s="162">
        <f t="shared" si="10"/>
        <v>76</v>
      </c>
    </row>
    <row r="45" spans="1:27">
      <c r="A45" s="73">
        <v>44</v>
      </c>
      <c r="B45" s="73" t="str">
        <f t="shared" si="1"/>
        <v>CDEFGHIK</v>
      </c>
      <c r="C45" s="73" t="s">
        <v>96</v>
      </c>
      <c r="D45" s="73" t="s">
        <v>150</v>
      </c>
      <c r="E45" s="73" t="s">
        <v>102</v>
      </c>
      <c r="F45" s="73" t="s">
        <v>101</v>
      </c>
      <c r="G45" s="73" t="s">
        <v>164</v>
      </c>
      <c r="H45" s="73" t="s">
        <v>103</v>
      </c>
      <c r="I45" s="73" t="s">
        <v>177</v>
      </c>
      <c r="J45" s="73" t="s">
        <v>165</v>
      </c>
      <c r="K45" s="162">
        <f t="shared" si="2"/>
        <v>67</v>
      </c>
      <c r="L45" s="162">
        <f t="shared" si="2"/>
        <v>71</v>
      </c>
      <c r="M45" s="162">
        <f t="shared" si="2"/>
        <v>69</v>
      </c>
      <c r="N45" s="162">
        <f t="shared" si="2"/>
        <v>68</v>
      </c>
      <c r="O45" s="162">
        <f t="shared" si="11"/>
        <v>72</v>
      </c>
      <c r="P45" s="162">
        <f t="shared" si="11"/>
        <v>70</v>
      </c>
      <c r="Q45" s="162">
        <f t="shared" si="11"/>
        <v>73</v>
      </c>
      <c r="R45" s="162">
        <f t="shared" si="11"/>
        <v>75</v>
      </c>
      <c r="S45" s="162"/>
      <c r="T45" s="162">
        <f t="shared" si="3"/>
        <v>67</v>
      </c>
      <c r="U45" s="162">
        <f t="shared" si="4"/>
        <v>68</v>
      </c>
      <c r="V45" s="162">
        <f t="shared" si="5"/>
        <v>69</v>
      </c>
      <c r="W45" s="162">
        <f t="shared" si="6"/>
        <v>70</v>
      </c>
      <c r="X45" s="162">
        <f t="shared" si="7"/>
        <v>71</v>
      </c>
      <c r="Y45" s="162">
        <f t="shared" si="8"/>
        <v>72</v>
      </c>
      <c r="Z45" s="162">
        <f t="shared" si="9"/>
        <v>73</v>
      </c>
      <c r="AA45" s="162">
        <f t="shared" si="10"/>
        <v>75</v>
      </c>
    </row>
    <row r="46" spans="1:27">
      <c r="A46" s="73">
        <v>45</v>
      </c>
      <c r="B46" s="73" t="str">
        <f t="shared" si="1"/>
        <v>CDEFGHIJ</v>
      </c>
      <c r="C46" s="73" t="s">
        <v>96</v>
      </c>
      <c r="D46" s="73" t="s">
        <v>150</v>
      </c>
      <c r="E46" s="73" t="s">
        <v>151</v>
      </c>
      <c r="F46" s="73" t="s">
        <v>101</v>
      </c>
      <c r="G46" s="73" t="s">
        <v>164</v>
      </c>
      <c r="H46" s="73" t="s">
        <v>103</v>
      </c>
      <c r="I46" s="73" t="s">
        <v>102</v>
      </c>
      <c r="J46" s="73" t="s">
        <v>177</v>
      </c>
      <c r="K46" s="162">
        <f t="shared" si="2"/>
        <v>67</v>
      </c>
      <c r="L46" s="162">
        <f t="shared" si="2"/>
        <v>71</v>
      </c>
      <c r="M46" s="162">
        <f t="shared" si="2"/>
        <v>74</v>
      </c>
      <c r="N46" s="162">
        <f t="shared" si="2"/>
        <v>68</v>
      </c>
      <c r="O46" s="162">
        <f t="shared" si="11"/>
        <v>72</v>
      </c>
      <c r="P46" s="162">
        <f t="shared" si="11"/>
        <v>70</v>
      </c>
      <c r="Q46" s="162">
        <f t="shared" si="11"/>
        <v>69</v>
      </c>
      <c r="R46" s="162">
        <f t="shared" si="11"/>
        <v>73</v>
      </c>
      <c r="S46" s="162"/>
      <c r="T46" s="162">
        <f t="shared" si="3"/>
        <v>67</v>
      </c>
      <c r="U46" s="162">
        <f t="shared" si="4"/>
        <v>68</v>
      </c>
      <c r="V46" s="162">
        <f t="shared" si="5"/>
        <v>69</v>
      </c>
      <c r="W46" s="162">
        <f t="shared" si="6"/>
        <v>70</v>
      </c>
      <c r="X46" s="162">
        <f t="shared" si="7"/>
        <v>71</v>
      </c>
      <c r="Y46" s="162">
        <f t="shared" si="8"/>
        <v>72</v>
      </c>
      <c r="Z46" s="162">
        <f t="shared" si="9"/>
        <v>73</v>
      </c>
      <c r="AA46" s="162">
        <f t="shared" si="10"/>
        <v>74</v>
      </c>
    </row>
    <row r="47" spans="1:27">
      <c r="A47" s="73">
        <v>46</v>
      </c>
      <c r="B47" s="73" t="str">
        <f t="shared" si="1"/>
        <v>BFGHIJKL</v>
      </c>
      <c r="C47" s="73" t="s">
        <v>164</v>
      </c>
      <c r="D47" s="73" t="s">
        <v>151</v>
      </c>
      <c r="E47" s="73" t="s">
        <v>95</v>
      </c>
      <c r="F47" s="73" t="s">
        <v>103</v>
      </c>
      <c r="G47" s="73" t="s">
        <v>177</v>
      </c>
      <c r="H47" s="73" t="s">
        <v>150</v>
      </c>
      <c r="I47" s="73" t="s">
        <v>178</v>
      </c>
      <c r="J47" s="73" t="s">
        <v>165</v>
      </c>
      <c r="K47" s="162">
        <f t="shared" si="2"/>
        <v>72</v>
      </c>
      <c r="L47" s="162">
        <f t="shared" si="2"/>
        <v>74</v>
      </c>
      <c r="M47" s="162">
        <f t="shared" si="2"/>
        <v>66</v>
      </c>
      <c r="N47" s="162">
        <f t="shared" si="2"/>
        <v>70</v>
      </c>
      <c r="O47" s="162">
        <f t="shared" si="11"/>
        <v>73</v>
      </c>
      <c r="P47" s="162">
        <f t="shared" si="11"/>
        <v>71</v>
      </c>
      <c r="Q47" s="162">
        <f t="shared" si="11"/>
        <v>76</v>
      </c>
      <c r="R47" s="162">
        <f t="shared" si="11"/>
        <v>75</v>
      </c>
      <c r="S47" s="162"/>
      <c r="T47" s="162">
        <f t="shared" si="3"/>
        <v>66</v>
      </c>
      <c r="U47" s="162">
        <f t="shared" si="4"/>
        <v>70</v>
      </c>
      <c r="V47" s="162">
        <f t="shared" si="5"/>
        <v>71</v>
      </c>
      <c r="W47" s="162">
        <f t="shared" si="6"/>
        <v>72</v>
      </c>
      <c r="X47" s="162">
        <f t="shared" si="7"/>
        <v>73</v>
      </c>
      <c r="Y47" s="162">
        <f t="shared" si="8"/>
        <v>74</v>
      </c>
      <c r="Z47" s="162">
        <f t="shared" si="9"/>
        <v>75</v>
      </c>
      <c r="AA47" s="162">
        <f t="shared" si="10"/>
        <v>76</v>
      </c>
    </row>
    <row r="48" spans="1:27">
      <c r="A48" s="73">
        <v>47</v>
      </c>
      <c r="B48" s="73" t="str">
        <f t="shared" si="1"/>
        <v>BEGHIJKL</v>
      </c>
      <c r="C48" s="73" t="s">
        <v>102</v>
      </c>
      <c r="D48" s="73" t="s">
        <v>151</v>
      </c>
      <c r="E48" s="73" t="s">
        <v>177</v>
      </c>
      <c r="F48" s="73" t="s">
        <v>95</v>
      </c>
      <c r="G48" s="73" t="s">
        <v>164</v>
      </c>
      <c r="H48" s="73" t="s">
        <v>150</v>
      </c>
      <c r="I48" s="73" t="s">
        <v>178</v>
      </c>
      <c r="J48" s="73" t="s">
        <v>165</v>
      </c>
      <c r="K48" s="162">
        <f t="shared" si="2"/>
        <v>69</v>
      </c>
      <c r="L48" s="162">
        <f t="shared" si="2"/>
        <v>74</v>
      </c>
      <c r="M48" s="162">
        <f t="shared" si="2"/>
        <v>73</v>
      </c>
      <c r="N48" s="162">
        <f t="shared" si="2"/>
        <v>66</v>
      </c>
      <c r="O48" s="162">
        <f t="shared" si="11"/>
        <v>72</v>
      </c>
      <c r="P48" s="162">
        <f t="shared" si="11"/>
        <v>71</v>
      </c>
      <c r="Q48" s="162">
        <f t="shared" si="11"/>
        <v>76</v>
      </c>
      <c r="R48" s="162">
        <f t="shared" si="11"/>
        <v>75</v>
      </c>
      <c r="S48" s="162"/>
      <c r="T48" s="162">
        <f t="shared" si="3"/>
        <v>66</v>
      </c>
      <c r="U48" s="162">
        <f t="shared" si="4"/>
        <v>69</v>
      </c>
      <c r="V48" s="162">
        <f t="shared" si="5"/>
        <v>71</v>
      </c>
      <c r="W48" s="162">
        <f t="shared" si="6"/>
        <v>72</v>
      </c>
      <c r="X48" s="162">
        <f t="shared" si="7"/>
        <v>73</v>
      </c>
      <c r="Y48" s="162">
        <f t="shared" si="8"/>
        <v>74</v>
      </c>
      <c r="Z48" s="162">
        <f t="shared" si="9"/>
        <v>75</v>
      </c>
      <c r="AA48" s="162">
        <f t="shared" si="10"/>
        <v>76</v>
      </c>
    </row>
    <row r="49" spans="1:27">
      <c r="A49" s="73">
        <v>48</v>
      </c>
      <c r="B49" s="73" t="str">
        <f t="shared" si="1"/>
        <v>BEFHIJKL</v>
      </c>
      <c r="C49" s="73" t="s">
        <v>102</v>
      </c>
      <c r="D49" s="73" t="s">
        <v>151</v>
      </c>
      <c r="E49" s="73" t="s">
        <v>95</v>
      </c>
      <c r="F49" s="73" t="s">
        <v>103</v>
      </c>
      <c r="G49" s="73" t="s">
        <v>177</v>
      </c>
      <c r="H49" s="73" t="s">
        <v>164</v>
      </c>
      <c r="I49" s="73" t="s">
        <v>178</v>
      </c>
      <c r="J49" s="73" t="s">
        <v>165</v>
      </c>
      <c r="K49" s="162">
        <f t="shared" si="2"/>
        <v>69</v>
      </c>
      <c r="L49" s="162">
        <f t="shared" si="2"/>
        <v>74</v>
      </c>
      <c r="M49" s="162">
        <f t="shared" si="2"/>
        <v>66</v>
      </c>
      <c r="N49" s="162">
        <f t="shared" si="2"/>
        <v>70</v>
      </c>
      <c r="O49" s="162">
        <f t="shared" si="11"/>
        <v>73</v>
      </c>
      <c r="P49" s="162">
        <f t="shared" si="11"/>
        <v>72</v>
      </c>
      <c r="Q49" s="162">
        <f t="shared" si="11"/>
        <v>76</v>
      </c>
      <c r="R49" s="162">
        <f t="shared" si="11"/>
        <v>75</v>
      </c>
      <c r="S49" s="162"/>
      <c r="T49" s="162">
        <f t="shared" si="3"/>
        <v>66</v>
      </c>
      <c r="U49" s="162">
        <f t="shared" si="4"/>
        <v>69</v>
      </c>
      <c r="V49" s="162">
        <f t="shared" si="5"/>
        <v>70</v>
      </c>
      <c r="W49" s="162">
        <f t="shared" si="6"/>
        <v>72</v>
      </c>
      <c r="X49" s="162">
        <f t="shared" si="7"/>
        <v>73</v>
      </c>
      <c r="Y49" s="162">
        <f t="shared" si="8"/>
        <v>74</v>
      </c>
      <c r="Z49" s="162">
        <f t="shared" si="9"/>
        <v>75</v>
      </c>
      <c r="AA49" s="162">
        <f t="shared" si="10"/>
        <v>76</v>
      </c>
    </row>
    <row r="50" spans="1:27">
      <c r="A50" s="73">
        <v>49</v>
      </c>
      <c r="B50" s="73" t="str">
        <f t="shared" si="1"/>
        <v>BEFGIJKL</v>
      </c>
      <c r="C50" s="73" t="s">
        <v>102</v>
      </c>
      <c r="D50" s="73" t="s">
        <v>151</v>
      </c>
      <c r="E50" s="73" t="s">
        <v>95</v>
      </c>
      <c r="F50" s="73" t="s">
        <v>103</v>
      </c>
      <c r="G50" s="73" t="s">
        <v>177</v>
      </c>
      <c r="H50" s="73" t="s">
        <v>150</v>
      </c>
      <c r="I50" s="73" t="s">
        <v>178</v>
      </c>
      <c r="J50" s="73" t="s">
        <v>165</v>
      </c>
      <c r="K50" s="162">
        <f t="shared" si="2"/>
        <v>69</v>
      </c>
      <c r="L50" s="162">
        <f t="shared" si="2"/>
        <v>74</v>
      </c>
      <c r="M50" s="162">
        <f t="shared" si="2"/>
        <v>66</v>
      </c>
      <c r="N50" s="162">
        <f t="shared" si="2"/>
        <v>70</v>
      </c>
      <c r="O50" s="162">
        <f t="shared" si="11"/>
        <v>73</v>
      </c>
      <c r="P50" s="162">
        <f t="shared" si="11"/>
        <v>71</v>
      </c>
      <c r="Q50" s="162">
        <f t="shared" si="11"/>
        <v>76</v>
      </c>
      <c r="R50" s="162">
        <f t="shared" si="11"/>
        <v>75</v>
      </c>
      <c r="S50" s="162"/>
      <c r="T50" s="162">
        <f t="shared" si="3"/>
        <v>66</v>
      </c>
      <c r="U50" s="162">
        <f t="shared" si="4"/>
        <v>69</v>
      </c>
      <c r="V50" s="162">
        <f t="shared" si="5"/>
        <v>70</v>
      </c>
      <c r="W50" s="162">
        <f t="shared" si="6"/>
        <v>71</v>
      </c>
      <c r="X50" s="162">
        <f t="shared" si="7"/>
        <v>73</v>
      </c>
      <c r="Y50" s="162">
        <f t="shared" si="8"/>
        <v>74</v>
      </c>
      <c r="Z50" s="162">
        <f t="shared" si="9"/>
        <v>75</v>
      </c>
      <c r="AA50" s="162">
        <f t="shared" si="10"/>
        <v>76</v>
      </c>
    </row>
    <row r="51" spans="1:27">
      <c r="A51" s="73">
        <v>50</v>
      </c>
      <c r="B51" s="73" t="str">
        <f t="shared" si="1"/>
        <v>BEFGHJKL</v>
      </c>
      <c r="C51" s="73" t="s">
        <v>102</v>
      </c>
      <c r="D51" s="73" t="s">
        <v>151</v>
      </c>
      <c r="E51" s="73" t="s">
        <v>95</v>
      </c>
      <c r="F51" s="73" t="s">
        <v>103</v>
      </c>
      <c r="G51" s="73" t="s">
        <v>164</v>
      </c>
      <c r="H51" s="73" t="s">
        <v>150</v>
      </c>
      <c r="I51" s="73" t="s">
        <v>178</v>
      </c>
      <c r="J51" s="73" t="s">
        <v>165</v>
      </c>
      <c r="K51" s="162">
        <f t="shared" si="2"/>
        <v>69</v>
      </c>
      <c r="L51" s="162">
        <f t="shared" si="2"/>
        <v>74</v>
      </c>
      <c r="M51" s="162">
        <f t="shared" si="2"/>
        <v>66</v>
      </c>
      <c r="N51" s="162">
        <f t="shared" si="2"/>
        <v>70</v>
      </c>
      <c r="O51" s="162">
        <f t="shared" si="11"/>
        <v>72</v>
      </c>
      <c r="P51" s="162">
        <f t="shared" si="11"/>
        <v>71</v>
      </c>
      <c r="Q51" s="162">
        <f t="shared" si="11"/>
        <v>76</v>
      </c>
      <c r="R51" s="162">
        <f t="shared" si="11"/>
        <v>75</v>
      </c>
      <c r="S51" s="162"/>
      <c r="T51" s="162">
        <f t="shared" si="3"/>
        <v>66</v>
      </c>
      <c r="U51" s="162">
        <f t="shared" si="4"/>
        <v>69</v>
      </c>
      <c r="V51" s="162">
        <f t="shared" si="5"/>
        <v>70</v>
      </c>
      <c r="W51" s="162">
        <f t="shared" si="6"/>
        <v>71</v>
      </c>
      <c r="X51" s="162">
        <f t="shared" si="7"/>
        <v>72</v>
      </c>
      <c r="Y51" s="162">
        <f t="shared" si="8"/>
        <v>74</v>
      </c>
      <c r="Z51" s="162">
        <f t="shared" si="9"/>
        <v>75</v>
      </c>
      <c r="AA51" s="162">
        <f t="shared" si="10"/>
        <v>76</v>
      </c>
    </row>
    <row r="52" spans="1:27">
      <c r="A52" s="73">
        <v>51</v>
      </c>
      <c r="B52" s="73" t="str">
        <f t="shared" si="1"/>
        <v>BEFGHIKL</v>
      </c>
      <c r="C52" s="73" t="s">
        <v>102</v>
      </c>
      <c r="D52" s="73" t="s">
        <v>150</v>
      </c>
      <c r="E52" s="73" t="s">
        <v>95</v>
      </c>
      <c r="F52" s="73" t="s">
        <v>103</v>
      </c>
      <c r="G52" s="73" t="s">
        <v>177</v>
      </c>
      <c r="H52" s="73" t="s">
        <v>164</v>
      </c>
      <c r="I52" s="73" t="s">
        <v>178</v>
      </c>
      <c r="J52" s="73" t="s">
        <v>165</v>
      </c>
      <c r="K52" s="162">
        <f t="shared" si="2"/>
        <v>69</v>
      </c>
      <c r="L52" s="162">
        <f t="shared" si="2"/>
        <v>71</v>
      </c>
      <c r="M52" s="162">
        <f t="shared" si="2"/>
        <v>66</v>
      </c>
      <c r="N52" s="162">
        <f t="shared" si="2"/>
        <v>70</v>
      </c>
      <c r="O52" s="162">
        <f t="shared" si="11"/>
        <v>73</v>
      </c>
      <c r="P52" s="162">
        <f t="shared" si="11"/>
        <v>72</v>
      </c>
      <c r="Q52" s="162">
        <f t="shared" si="11"/>
        <v>76</v>
      </c>
      <c r="R52" s="162">
        <f t="shared" si="11"/>
        <v>75</v>
      </c>
      <c r="S52" s="162"/>
      <c r="T52" s="162">
        <f t="shared" si="3"/>
        <v>66</v>
      </c>
      <c r="U52" s="162">
        <f t="shared" si="4"/>
        <v>69</v>
      </c>
      <c r="V52" s="162">
        <f t="shared" si="5"/>
        <v>70</v>
      </c>
      <c r="W52" s="162">
        <f t="shared" si="6"/>
        <v>71</v>
      </c>
      <c r="X52" s="162">
        <f t="shared" si="7"/>
        <v>72</v>
      </c>
      <c r="Y52" s="162">
        <f t="shared" si="8"/>
        <v>73</v>
      </c>
      <c r="Z52" s="162">
        <f t="shared" si="9"/>
        <v>75</v>
      </c>
      <c r="AA52" s="162">
        <f t="shared" si="10"/>
        <v>76</v>
      </c>
    </row>
    <row r="53" spans="1:27">
      <c r="A53" s="73">
        <v>52</v>
      </c>
      <c r="B53" s="73" t="str">
        <f t="shared" si="1"/>
        <v>BEFGHIJL</v>
      </c>
      <c r="C53" s="73" t="s">
        <v>102</v>
      </c>
      <c r="D53" s="73" t="s">
        <v>151</v>
      </c>
      <c r="E53" s="73" t="s">
        <v>95</v>
      </c>
      <c r="F53" s="73" t="s">
        <v>103</v>
      </c>
      <c r="G53" s="73" t="s">
        <v>164</v>
      </c>
      <c r="H53" s="73" t="s">
        <v>150</v>
      </c>
      <c r="I53" s="73" t="s">
        <v>178</v>
      </c>
      <c r="J53" s="73" t="s">
        <v>177</v>
      </c>
      <c r="K53" s="162">
        <f t="shared" si="2"/>
        <v>69</v>
      </c>
      <c r="L53" s="162">
        <f t="shared" si="2"/>
        <v>74</v>
      </c>
      <c r="M53" s="162">
        <f t="shared" si="2"/>
        <v>66</v>
      </c>
      <c r="N53" s="162">
        <f t="shared" si="2"/>
        <v>70</v>
      </c>
      <c r="O53" s="162">
        <f t="shared" si="11"/>
        <v>72</v>
      </c>
      <c r="P53" s="162">
        <f t="shared" si="11"/>
        <v>71</v>
      </c>
      <c r="Q53" s="162">
        <f t="shared" si="11"/>
        <v>76</v>
      </c>
      <c r="R53" s="162">
        <f t="shared" si="11"/>
        <v>73</v>
      </c>
      <c r="S53" s="162"/>
      <c r="T53" s="162">
        <f t="shared" si="3"/>
        <v>66</v>
      </c>
      <c r="U53" s="162">
        <f t="shared" si="4"/>
        <v>69</v>
      </c>
      <c r="V53" s="162">
        <f t="shared" si="5"/>
        <v>70</v>
      </c>
      <c r="W53" s="162">
        <f t="shared" si="6"/>
        <v>71</v>
      </c>
      <c r="X53" s="162">
        <f t="shared" si="7"/>
        <v>72</v>
      </c>
      <c r="Y53" s="162">
        <f t="shared" si="8"/>
        <v>73</v>
      </c>
      <c r="Z53" s="162">
        <f t="shared" si="9"/>
        <v>74</v>
      </c>
      <c r="AA53" s="162">
        <f t="shared" si="10"/>
        <v>76</v>
      </c>
    </row>
    <row r="54" spans="1:27">
      <c r="A54" s="73">
        <v>53</v>
      </c>
      <c r="B54" s="73" t="str">
        <f t="shared" si="1"/>
        <v>BEFGHIJK</v>
      </c>
      <c r="C54" s="73" t="s">
        <v>102</v>
      </c>
      <c r="D54" s="73" t="s">
        <v>151</v>
      </c>
      <c r="E54" s="73" t="s">
        <v>95</v>
      </c>
      <c r="F54" s="73" t="s">
        <v>103</v>
      </c>
      <c r="G54" s="73" t="s">
        <v>164</v>
      </c>
      <c r="H54" s="73" t="s">
        <v>150</v>
      </c>
      <c r="I54" s="73" t="s">
        <v>177</v>
      </c>
      <c r="J54" s="73" t="s">
        <v>165</v>
      </c>
      <c r="K54" s="162">
        <f t="shared" si="2"/>
        <v>69</v>
      </c>
      <c r="L54" s="162">
        <f t="shared" si="2"/>
        <v>74</v>
      </c>
      <c r="M54" s="162">
        <f t="shared" si="2"/>
        <v>66</v>
      </c>
      <c r="N54" s="162">
        <f t="shared" si="2"/>
        <v>70</v>
      </c>
      <c r="O54" s="162">
        <f t="shared" si="11"/>
        <v>72</v>
      </c>
      <c r="P54" s="162">
        <f t="shared" si="11"/>
        <v>71</v>
      </c>
      <c r="Q54" s="162">
        <f t="shared" si="11"/>
        <v>73</v>
      </c>
      <c r="R54" s="162">
        <f t="shared" si="11"/>
        <v>75</v>
      </c>
      <c r="S54" s="162"/>
      <c r="T54" s="162">
        <f t="shared" si="3"/>
        <v>66</v>
      </c>
      <c r="U54" s="162">
        <f t="shared" si="4"/>
        <v>69</v>
      </c>
      <c r="V54" s="162">
        <f t="shared" si="5"/>
        <v>70</v>
      </c>
      <c r="W54" s="162">
        <f t="shared" si="6"/>
        <v>71</v>
      </c>
      <c r="X54" s="162">
        <f t="shared" si="7"/>
        <v>72</v>
      </c>
      <c r="Y54" s="162">
        <f t="shared" si="8"/>
        <v>73</v>
      </c>
      <c r="Z54" s="162">
        <f t="shared" si="9"/>
        <v>74</v>
      </c>
      <c r="AA54" s="162">
        <f t="shared" si="10"/>
        <v>75</v>
      </c>
    </row>
    <row r="55" spans="1:27">
      <c r="A55" s="73">
        <v>54</v>
      </c>
      <c r="B55" s="73" t="str">
        <f t="shared" si="1"/>
        <v>BDGHIJKL</v>
      </c>
      <c r="C55" s="73" t="s">
        <v>164</v>
      </c>
      <c r="D55" s="73" t="s">
        <v>151</v>
      </c>
      <c r="E55" s="73" t="s">
        <v>95</v>
      </c>
      <c r="F55" s="73" t="s">
        <v>101</v>
      </c>
      <c r="G55" s="73" t="s">
        <v>177</v>
      </c>
      <c r="H55" s="73" t="s">
        <v>150</v>
      </c>
      <c r="I55" s="73" t="s">
        <v>178</v>
      </c>
      <c r="J55" s="73" t="s">
        <v>165</v>
      </c>
      <c r="K55" s="162">
        <f t="shared" si="2"/>
        <v>72</v>
      </c>
      <c r="L55" s="162">
        <f t="shared" si="2"/>
        <v>74</v>
      </c>
      <c r="M55" s="162">
        <f t="shared" si="2"/>
        <v>66</v>
      </c>
      <c r="N55" s="162">
        <f t="shared" si="2"/>
        <v>68</v>
      </c>
      <c r="O55" s="162">
        <f t="shared" si="11"/>
        <v>73</v>
      </c>
      <c r="P55" s="162">
        <f t="shared" si="11"/>
        <v>71</v>
      </c>
      <c r="Q55" s="162">
        <f t="shared" si="11"/>
        <v>76</v>
      </c>
      <c r="R55" s="162">
        <f t="shared" si="11"/>
        <v>75</v>
      </c>
      <c r="S55" s="162"/>
      <c r="T55" s="162">
        <f t="shared" si="3"/>
        <v>66</v>
      </c>
      <c r="U55" s="162">
        <f t="shared" si="4"/>
        <v>68</v>
      </c>
      <c r="V55" s="162">
        <f t="shared" si="5"/>
        <v>71</v>
      </c>
      <c r="W55" s="162">
        <f t="shared" si="6"/>
        <v>72</v>
      </c>
      <c r="X55" s="162">
        <f t="shared" si="7"/>
        <v>73</v>
      </c>
      <c r="Y55" s="162">
        <f t="shared" si="8"/>
        <v>74</v>
      </c>
      <c r="Z55" s="162">
        <f t="shared" si="9"/>
        <v>75</v>
      </c>
      <c r="AA55" s="162">
        <f t="shared" si="10"/>
        <v>76</v>
      </c>
    </row>
    <row r="56" spans="1:27">
      <c r="A56" s="73">
        <v>55</v>
      </c>
      <c r="B56" s="73" t="str">
        <f t="shared" si="1"/>
        <v>BDFHIJKL</v>
      </c>
      <c r="C56" s="73" t="s">
        <v>164</v>
      </c>
      <c r="D56" s="73" t="s">
        <v>151</v>
      </c>
      <c r="E56" s="73" t="s">
        <v>95</v>
      </c>
      <c r="F56" s="73" t="s">
        <v>101</v>
      </c>
      <c r="G56" s="73" t="s">
        <v>177</v>
      </c>
      <c r="H56" s="73" t="s">
        <v>103</v>
      </c>
      <c r="I56" s="73" t="s">
        <v>178</v>
      </c>
      <c r="J56" s="73" t="s">
        <v>165</v>
      </c>
      <c r="K56" s="162">
        <f t="shared" si="2"/>
        <v>72</v>
      </c>
      <c r="L56" s="162">
        <f t="shared" si="2"/>
        <v>74</v>
      </c>
      <c r="M56" s="162">
        <f t="shared" si="2"/>
        <v>66</v>
      </c>
      <c r="N56" s="162">
        <f t="shared" si="2"/>
        <v>68</v>
      </c>
      <c r="O56" s="162">
        <f t="shared" si="11"/>
        <v>73</v>
      </c>
      <c r="P56" s="162">
        <f t="shared" si="11"/>
        <v>70</v>
      </c>
      <c r="Q56" s="162">
        <f t="shared" si="11"/>
        <v>76</v>
      </c>
      <c r="R56" s="162">
        <f t="shared" si="11"/>
        <v>75</v>
      </c>
      <c r="S56" s="162"/>
      <c r="T56" s="162">
        <f t="shared" si="3"/>
        <v>66</v>
      </c>
      <c r="U56" s="162">
        <f t="shared" si="4"/>
        <v>68</v>
      </c>
      <c r="V56" s="162">
        <f t="shared" si="5"/>
        <v>70</v>
      </c>
      <c r="W56" s="162">
        <f t="shared" si="6"/>
        <v>72</v>
      </c>
      <c r="X56" s="162">
        <f t="shared" si="7"/>
        <v>73</v>
      </c>
      <c r="Y56" s="162">
        <f t="shared" si="8"/>
        <v>74</v>
      </c>
      <c r="Z56" s="162">
        <f t="shared" si="9"/>
        <v>75</v>
      </c>
      <c r="AA56" s="162">
        <f t="shared" si="10"/>
        <v>76</v>
      </c>
    </row>
    <row r="57" spans="1:27">
      <c r="A57" s="73">
        <v>56</v>
      </c>
      <c r="B57" s="73" t="str">
        <f t="shared" si="1"/>
        <v>BDFGIJKL</v>
      </c>
      <c r="C57" s="73" t="s">
        <v>177</v>
      </c>
      <c r="D57" s="73" t="s">
        <v>150</v>
      </c>
      <c r="E57" s="73" t="s">
        <v>95</v>
      </c>
      <c r="F57" s="73" t="s">
        <v>101</v>
      </c>
      <c r="G57" s="73" t="s">
        <v>151</v>
      </c>
      <c r="H57" s="73" t="s">
        <v>103</v>
      </c>
      <c r="I57" s="73" t="s">
        <v>178</v>
      </c>
      <c r="J57" s="73" t="s">
        <v>165</v>
      </c>
      <c r="K57" s="162">
        <f t="shared" si="2"/>
        <v>73</v>
      </c>
      <c r="L57" s="162">
        <f t="shared" si="2"/>
        <v>71</v>
      </c>
      <c r="M57" s="162">
        <f t="shared" si="2"/>
        <v>66</v>
      </c>
      <c r="N57" s="162">
        <f t="shared" si="2"/>
        <v>68</v>
      </c>
      <c r="O57" s="162">
        <f t="shared" si="11"/>
        <v>74</v>
      </c>
      <c r="P57" s="162">
        <f t="shared" si="11"/>
        <v>70</v>
      </c>
      <c r="Q57" s="162">
        <f t="shared" si="11"/>
        <v>76</v>
      </c>
      <c r="R57" s="162">
        <f t="shared" si="11"/>
        <v>75</v>
      </c>
      <c r="S57" s="162"/>
      <c r="T57" s="162">
        <f t="shared" si="3"/>
        <v>66</v>
      </c>
      <c r="U57" s="162">
        <f t="shared" si="4"/>
        <v>68</v>
      </c>
      <c r="V57" s="162">
        <f t="shared" si="5"/>
        <v>70</v>
      </c>
      <c r="W57" s="162">
        <f t="shared" si="6"/>
        <v>71</v>
      </c>
      <c r="X57" s="162">
        <f t="shared" si="7"/>
        <v>73</v>
      </c>
      <c r="Y57" s="162">
        <f t="shared" si="8"/>
        <v>74</v>
      </c>
      <c r="Z57" s="162">
        <f t="shared" si="9"/>
        <v>75</v>
      </c>
      <c r="AA57" s="162">
        <f t="shared" si="10"/>
        <v>76</v>
      </c>
    </row>
    <row r="58" spans="1:27">
      <c r="A58" s="73">
        <v>57</v>
      </c>
      <c r="B58" s="73" t="str">
        <f t="shared" si="1"/>
        <v>BDFGHJKL</v>
      </c>
      <c r="C58" s="73" t="s">
        <v>164</v>
      </c>
      <c r="D58" s="73" t="s">
        <v>150</v>
      </c>
      <c r="E58" s="73" t="s">
        <v>95</v>
      </c>
      <c r="F58" s="73" t="s">
        <v>101</v>
      </c>
      <c r="G58" s="73" t="s">
        <v>151</v>
      </c>
      <c r="H58" s="73" t="s">
        <v>103</v>
      </c>
      <c r="I58" s="73" t="s">
        <v>178</v>
      </c>
      <c r="J58" s="73" t="s">
        <v>165</v>
      </c>
      <c r="K58" s="162">
        <f t="shared" si="2"/>
        <v>72</v>
      </c>
      <c r="L58" s="162">
        <f t="shared" si="2"/>
        <v>71</v>
      </c>
      <c r="M58" s="162">
        <f t="shared" si="2"/>
        <v>66</v>
      </c>
      <c r="N58" s="162">
        <f t="shared" si="2"/>
        <v>68</v>
      </c>
      <c r="O58" s="162">
        <f t="shared" si="11"/>
        <v>74</v>
      </c>
      <c r="P58" s="162">
        <f t="shared" si="11"/>
        <v>70</v>
      </c>
      <c r="Q58" s="162">
        <f t="shared" si="11"/>
        <v>76</v>
      </c>
      <c r="R58" s="162">
        <f t="shared" si="11"/>
        <v>75</v>
      </c>
      <c r="S58" s="162"/>
      <c r="T58" s="162">
        <f t="shared" si="3"/>
        <v>66</v>
      </c>
      <c r="U58" s="162">
        <f t="shared" si="4"/>
        <v>68</v>
      </c>
      <c r="V58" s="162">
        <f t="shared" si="5"/>
        <v>70</v>
      </c>
      <c r="W58" s="162">
        <f t="shared" si="6"/>
        <v>71</v>
      </c>
      <c r="X58" s="162">
        <f t="shared" si="7"/>
        <v>72</v>
      </c>
      <c r="Y58" s="162">
        <f t="shared" si="8"/>
        <v>74</v>
      </c>
      <c r="Z58" s="162">
        <f t="shared" si="9"/>
        <v>75</v>
      </c>
      <c r="AA58" s="162">
        <f t="shared" si="10"/>
        <v>76</v>
      </c>
    </row>
    <row r="59" spans="1:27">
      <c r="A59" s="73">
        <v>58</v>
      </c>
      <c r="B59" s="73" t="str">
        <f t="shared" si="1"/>
        <v>BDFGHIKL</v>
      </c>
      <c r="C59" s="73" t="s">
        <v>164</v>
      </c>
      <c r="D59" s="73" t="s">
        <v>150</v>
      </c>
      <c r="E59" s="73" t="s">
        <v>95</v>
      </c>
      <c r="F59" s="73" t="s">
        <v>101</v>
      </c>
      <c r="G59" s="73" t="s">
        <v>177</v>
      </c>
      <c r="H59" s="73" t="s">
        <v>103</v>
      </c>
      <c r="I59" s="73" t="s">
        <v>178</v>
      </c>
      <c r="J59" s="73" t="s">
        <v>165</v>
      </c>
      <c r="K59" s="162">
        <f t="shared" si="2"/>
        <v>72</v>
      </c>
      <c r="L59" s="162">
        <f t="shared" si="2"/>
        <v>71</v>
      </c>
      <c r="M59" s="162">
        <f t="shared" si="2"/>
        <v>66</v>
      </c>
      <c r="N59" s="162">
        <f t="shared" si="2"/>
        <v>68</v>
      </c>
      <c r="O59" s="162">
        <f t="shared" si="11"/>
        <v>73</v>
      </c>
      <c r="P59" s="162">
        <f t="shared" si="11"/>
        <v>70</v>
      </c>
      <c r="Q59" s="162">
        <f t="shared" si="11"/>
        <v>76</v>
      </c>
      <c r="R59" s="162">
        <f t="shared" si="11"/>
        <v>75</v>
      </c>
      <c r="S59" s="162"/>
      <c r="T59" s="162">
        <f t="shared" si="3"/>
        <v>66</v>
      </c>
      <c r="U59" s="162">
        <f t="shared" si="4"/>
        <v>68</v>
      </c>
      <c r="V59" s="162">
        <f t="shared" si="5"/>
        <v>70</v>
      </c>
      <c r="W59" s="162">
        <f t="shared" si="6"/>
        <v>71</v>
      </c>
      <c r="X59" s="162">
        <f t="shared" si="7"/>
        <v>72</v>
      </c>
      <c r="Y59" s="162">
        <f t="shared" si="8"/>
        <v>73</v>
      </c>
      <c r="Z59" s="162">
        <f t="shared" si="9"/>
        <v>75</v>
      </c>
      <c r="AA59" s="162">
        <f t="shared" si="10"/>
        <v>76</v>
      </c>
    </row>
    <row r="60" spans="1:27">
      <c r="A60" s="73">
        <v>59</v>
      </c>
      <c r="B60" s="73" t="str">
        <f t="shared" si="1"/>
        <v>BDFGHIJL</v>
      </c>
      <c r="C60" s="73" t="s">
        <v>164</v>
      </c>
      <c r="D60" s="73" t="s">
        <v>150</v>
      </c>
      <c r="E60" s="73" t="s">
        <v>95</v>
      </c>
      <c r="F60" s="73" t="s">
        <v>101</v>
      </c>
      <c r="G60" s="73" t="s">
        <v>151</v>
      </c>
      <c r="H60" s="73" t="s">
        <v>103</v>
      </c>
      <c r="I60" s="73" t="s">
        <v>178</v>
      </c>
      <c r="J60" s="73" t="s">
        <v>177</v>
      </c>
      <c r="K60" s="162">
        <f t="shared" si="2"/>
        <v>72</v>
      </c>
      <c r="L60" s="162">
        <f t="shared" si="2"/>
        <v>71</v>
      </c>
      <c r="M60" s="162">
        <f t="shared" si="2"/>
        <v>66</v>
      </c>
      <c r="N60" s="162">
        <f t="shared" si="2"/>
        <v>68</v>
      </c>
      <c r="O60" s="162">
        <f t="shared" si="11"/>
        <v>74</v>
      </c>
      <c r="P60" s="162">
        <f t="shared" si="11"/>
        <v>70</v>
      </c>
      <c r="Q60" s="162">
        <f t="shared" si="11"/>
        <v>76</v>
      </c>
      <c r="R60" s="162">
        <f t="shared" si="11"/>
        <v>73</v>
      </c>
      <c r="S60" s="162"/>
      <c r="T60" s="162">
        <f t="shared" si="3"/>
        <v>66</v>
      </c>
      <c r="U60" s="162">
        <f t="shared" si="4"/>
        <v>68</v>
      </c>
      <c r="V60" s="162">
        <f t="shared" si="5"/>
        <v>70</v>
      </c>
      <c r="W60" s="162">
        <f t="shared" si="6"/>
        <v>71</v>
      </c>
      <c r="X60" s="162">
        <f t="shared" si="7"/>
        <v>72</v>
      </c>
      <c r="Y60" s="162">
        <f t="shared" si="8"/>
        <v>73</v>
      </c>
      <c r="Z60" s="162">
        <f t="shared" si="9"/>
        <v>74</v>
      </c>
      <c r="AA60" s="162">
        <f t="shared" si="10"/>
        <v>76</v>
      </c>
    </row>
    <row r="61" spans="1:27">
      <c r="A61" s="73">
        <v>60</v>
      </c>
      <c r="B61" s="73" t="str">
        <f t="shared" si="1"/>
        <v>BDFGHIJK</v>
      </c>
      <c r="C61" s="73" t="s">
        <v>164</v>
      </c>
      <c r="D61" s="73" t="s">
        <v>150</v>
      </c>
      <c r="E61" s="73" t="s">
        <v>95</v>
      </c>
      <c r="F61" s="73" t="s">
        <v>101</v>
      </c>
      <c r="G61" s="73" t="s">
        <v>151</v>
      </c>
      <c r="H61" s="73" t="s">
        <v>103</v>
      </c>
      <c r="I61" s="73" t="s">
        <v>177</v>
      </c>
      <c r="J61" s="73" t="s">
        <v>165</v>
      </c>
      <c r="K61" s="162">
        <f t="shared" si="2"/>
        <v>72</v>
      </c>
      <c r="L61" s="162">
        <f t="shared" si="2"/>
        <v>71</v>
      </c>
      <c r="M61" s="162">
        <f t="shared" si="2"/>
        <v>66</v>
      </c>
      <c r="N61" s="162">
        <f t="shared" si="2"/>
        <v>68</v>
      </c>
      <c r="O61" s="162">
        <f t="shared" si="11"/>
        <v>74</v>
      </c>
      <c r="P61" s="162">
        <f t="shared" si="11"/>
        <v>70</v>
      </c>
      <c r="Q61" s="162">
        <f t="shared" si="11"/>
        <v>73</v>
      </c>
      <c r="R61" s="162">
        <f t="shared" si="11"/>
        <v>75</v>
      </c>
      <c r="S61" s="162"/>
      <c r="T61" s="162">
        <f t="shared" si="3"/>
        <v>66</v>
      </c>
      <c r="U61" s="162">
        <f t="shared" si="4"/>
        <v>68</v>
      </c>
      <c r="V61" s="162">
        <f t="shared" si="5"/>
        <v>70</v>
      </c>
      <c r="W61" s="162">
        <f t="shared" si="6"/>
        <v>71</v>
      </c>
      <c r="X61" s="162">
        <f t="shared" si="7"/>
        <v>72</v>
      </c>
      <c r="Y61" s="162">
        <f t="shared" si="8"/>
        <v>73</v>
      </c>
      <c r="Z61" s="162">
        <f t="shared" si="9"/>
        <v>74</v>
      </c>
      <c r="AA61" s="162">
        <f t="shared" si="10"/>
        <v>75</v>
      </c>
    </row>
    <row r="62" spans="1:27">
      <c r="A62" s="73">
        <v>61</v>
      </c>
      <c r="B62" s="73" t="str">
        <f t="shared" si="1"/>
        <v>BDEHIJKL</v>
      </c>
      <c r="C62" s="73" t="s">
        <v>102</v>
      </c>
      <c r="D62" s="73" t="s">
        <v>151</v>
      </c>
      <c r="E62" s="73" t="s">
        <v>95</v>
      </c>
      <c r="F62" s="73" t="s">
        <v>101</v>
      </c>
      <c r="G62" s="73" t="s">
        <v>177</v>
      </c>
      <c r="H62" s="73" t="s">
        <v>164</v>
      </c>
      <c r="I62" s="73" t="s">
        <v>178</v>
      </c>
      <c r="J62" s="73" t="s">
        <v>165</v>
      </c>
      <c r="K62" s="162">
        <f t="shared" si="2"/>
        <v>69</v>
      </c>
      <c r="L62" s="162">
        <f t="shared" si="2"/>
        <v>74</v>
      </c>
      <c r="M62" s="162">
        <f t="shared" si="2"/>
        <v>66</v>
      </c>
      <c r="N62" s="162">
        <f t="shared" si="2"/>
        <v>68</v>
      </c>
      <c r="O62" s="162">
        <f t="shared" si="11"/>
        <v>73</v>
      </c>
      <c r="P62" s="162">
        <f t="shared" si="11"/>
        <v>72</v>
      </c>
      <c r="Q62" s="162">
        <f t="shared" si="11"/>
        <v>76</v>
      </c>
      <c r="R62" s="162">
        <f t="shared" si="11"/>
        <v>75</v>
      </c>
      <c r="S62" s="162"/>
      <c r="T62" s="162">
        <f t="shared" si="3"/>
        <v>66</v>
      </c>
      <c r="U62" s="162">
        <f t="shared" si="4"/>
        <v>68</v>
      </c>
      <c r="V62" s="162">
        <f t="shared" si="5"/>
        <v>69</v>
      </c>
      <c r="W62" s="162">
        <f t="shared" si="6"/>
        <v>72</v>
      </c>
      <c r="X62" s="162">
        <f t="shared" si="7"/>
        <v>73</v>
      </c>
      <c r="Y62" s="162">
        <f t="shared" si="8"/>
        <v>74</v>
      </c>
      <c r="Z62" s="162">
        <f t="shared" si="9"/>
        <v>75</v>
      </c>
      <c r="AA62" s="162">
        <f t="shared" si="10"/>
        <v>76</v>
      </c>
    </row>
    <row r="63" spans="1:27">
      <c r="A63" s="73">
        <v>62</v>
      </c>
      <c r="B63" s="73" t="str">
        <f t="shared" si="1"/>
        <v>BDEGIJKL</v>
      </c>
      <c r="C63" s="73" t="s">
        <v>102</v>
      </c>
      <c r="D63" s="73" t="s">
        <v>151</v>
      </c>
      <c r="E63" s="73" t="s">
        <v>95</v>
      </c>
      <c r="F63" s="73" t="s">
        <v>101</v>
      </c>
      <c r="G63" s="73" t="s">
        <v>177</v>
      </c>
      <c r="H63" s="73" t="s">
        <v>150</v>
      </c>
      <c r="I63" s="73" t="s">
        <v>178</v>
      </c>
      <c r="J63" s="73" t="s">
        <v>165</v>
      </c>
      <c r="K63" s="162">
        <f t="shared" si="2"/>
        <v>69</v>
      </c>
      <c r="L63" s="162">
        <f t="shared" si="2"/>
        <v>74</v>
      </c>
      <c r="M63" s="162">
        <f t="shared" si="2"/>
        <v>66</v>
      </c>
      <c r="N63" s="162">
        <f t="shared" si="2"/>
        <v>68</v>
      </c>
      <c r="O63" s="162">
        <f t="shared" si="11"/>
        <v>73</v>
      </c>
      <c r="P63" s="162">
        <f t="shared" si="11"/>
        <v>71</v>
      </c>
      <c r="Q63" s="162">
        <f t="shared" si="11"/>
        <v>76</v>
      </c>
      <c r="R63" s="162">
        <f t="shared" si="11"/>
        <v>75</v>
      </c>
      <c r="S63" s="162"/>
      <c r="T63" s="162">
        <f t="shared" si="3"/>
        <v>66</v>
      </c>
      <c r="U63" s="162">
        <f t="shared" si="4"/>
        <v>68</v>
      </c>
      <c r="V63" s="162">
        <f t="shared" si="5"/>
        <v>69</v>
      </c>
      <c r="W63" s="162">
        <f t="shared" si="6"/>
        <v>71</v>
      </c>
      <c r="X63" s="162">
        <f t="shared" si="7"/>
        <v>73</v>
      </c>
      <c r="Y63" s="162">
        <f t="shared" si="8"/>
        <v>74</v>
      </c>
      <c r="Z63" s="162">
        <f t="shared" si="9"/>
        <v>75</v>
      </c>
      <c r="AA63" s="162">
        <f t="shared" si="10"/>
        <v>76</v>
      </c>
    </row>
    <row r="64" spans="1:27">
      <c r="A64" s="73">
        <v>63</v>
      </c>
      <c r="B64" s="73" t="str">
        <f t="shared" si="1"/>
        <v>BDEGHJKL</v>
      </c>
      <c r="C64" s="73" t="s">
        <v>102</v>
      </c>
      <c r="D64" s="73" t="s">
        <v>151</v>
      </c>
      <c r="E64" s="73" t="s">
        <v>95</v>
      </c>
      <c r="F64" s="73" t="s">
        <v>101</v>
      </c>
      <c r="G64" s="73" t="s">
        <v>164</v>
      </c>
      <c r="H64" s="73" t="s">
        <v>150</v>
      </c>
      <c r="I64" s="73" t="s">
        <v>178</v>
      </c>
      <c r="J64" s="73" t="s">
        <v>165</v>
      </c>
      <c r="K64" s="162">
        <f t="shared" si="2"/>
        <v>69</v>
      </c>
      <c r="L64" s="162">
        <f t="shared" si="2"/>
        <v>74</v>
      </c>
      <c r="M64" s="162">
        <f t="shared" si="2"/>
        <v>66</v>
      </c>
      <c r="N64" s="162">
        <f t="shared" si="2"/>
        <v>68</v>
      </c>
      <c r="O64" s="162">
        <f t="shared" si="11"/>
        <v>72</v>
      </c>
      <c r="P64" s="162">
        <f t="shared" si="11"/>
        <v>71</v>
      </c>
      <c r="Q64" s="162">
        <f t="shared" si="11"/>
        <v>76</v>
      </c>
      <c r="R64" s="162">
        <f t="shared" si="11"/>
        <v>75</v>
      </c>
      <c r="S64" s="162"/>
      <c r="T64" s="162">
        <f t="shared" si="3"/>
        <v>66</v>
      </c>
      <c r="U64" s="162">
        <f t="shared" si="4"/>
        <v>68</v>
      </c>
      <c r="V64" s="162">
        <f t="shared" si="5"/>
        <v>69</v>
      </c>
      <c r="W64" s="162">
        <f t="shared" si="6"/>
        <v>71</v>
      </c>
      <c r="X64" s="162">
        <f t="shared" si="7"/>
        <v>72</v>
      </c>
      <c r="Y64" s="162">
        <f t="shared" si="8"/>
        <v>74</v>
      </c>
      <c r="Z64" s="162">
        <f t="shared" si="9"/>
        <v>75</v>
      </c>
      <c r="AA64" s="162">
        <f t="shared" si="10"/>
        <v>76</v>
      </c>
    </row>
    <row r="65" spans="1:27">
      <c r="A65" s="73">
        <v>64</v>
      </c>
      <c r="B65" s="73" t="str">
        <f t="shared" si="1"/>
        <v>BDEGHIKL</v>
      </c>
      <c r="C65" s="73" t="s">
        <v>102</v>
      </c>
      <c r="D65" s="73" t="s">
        <v>150</v>
      </c>
      <c r="E65" s="73" t="s">
        <v>95</v>
      </c>
      <c r="F65" s="73" t="s">
        <v>101</v>
      </c>
      <c r="G65" s="73" t="s">
        <v>177</v>
      </c>
      <c r="H65" s="73" t="s">
        <v>164</v>
      </c>
      <c r="I65" s="73" t="s">
        <v>178</v>
      </c>
      <c r="J65" s="73" t="s">
        <v>165</v>
      </c>
      <c r="K65" s="162">
        <f t="shared" si="2"/>
        <v>69</v>
      </c>
      <c r="L65" s="162">
        <f t="shared" si="2"/>
        <v>71</v>
      </c>
      <c r="M65" s="162">
        <f t="shared" si="2"/>
        <v>66</v>
      </c>
      <c r="N65" s="162">
        <f t="shared" si="2"/>
        <v>68</v>
      </c>
      <c r="O65" s="162">
        <f t="shared" si="11"/>
        <v>73</v>
      </c>
      <c r="P65" s="162">
        <f t="shared" si="11"/>
        <v>72</v>
      </c>
      <c r="Q65" s="162">
        <f t="shared" si="11"/>
        <v>76</v>
      </c>
      <c r="R65" s="162">
        <f t="shared" si="11"/>
        <v>75</v>
      </c>
      <c r="S65" s="162"/>
      <c r="T65" s="162">
        <f t="shared" si="3"/>
        <v>66</v>
      </c>
      <c r="U65" s="162">
        <f t="shared" si="4"/>
        <v>68</v>
      </c>
      <c r="V65" s="162">
        <f t="shared" si="5"/>
        <v>69</v>
      </c>
      <c r="W65" s="162">
        <f t="shared" si="6"/>
        <v>71</v>
      </c>
      <c r="X65" s="162">
        <f t="shared" si="7"/>
        <v>72</v>
      </c>
      <c r="Y65" s="162">
        <f t="shared" si="8"/>
        <v>73</v>
      </c>
      <c r="Z65" s="162">
        <f t="shared" si="9"/>
        <v>75</v>
      </c>
      <c r="AA65" s="162">
        <f t="shared" si="10"/>
        <v>76</v>
      </c>
    </row>
    <row r="66" spans="1:27">
      <c r="A66" s="73">
        <v>65</v>
      </c>
      <c r="B66" s="73" t="str">
        <f t="shared" si="1"/>
        <v>BDEGHIJL</v>
      </c>
      <c r="C66" s="73" t="s">
        <v>102</v>
      </c>
      <c r="D66" s="73" t="s">
        <v>151</v>
      </c>
      <c r="E66" s="73" t="s">
        <v>95</v>
      </c>
      <c r="F66" s="73" t="s">
        <v>101</v>
      </c>
      <c r="G66" s="73" t="s">
        <v>164</v>
      </c>
      <c r="H66" s="73" t="s">
        <v>150</v>
      </c>
      <c r="I66" s="73" t="s">
        <v>178</v>
      </c>
      <c r="J66" s="73" t="s">
        <v>177</v>
      </c>
      <c r="K66" s="162">
        <f t="shared" si="2"/>
        <v>69</v>
      </c>
      <c r="L66" s="162">
        <f t="shared" si="2"/>
        <v>74</v>
      </c>
      <c r="M66" s="162">
        <f t="shared" si="2"/>
        <v>66</v>
      </c>
      <c r="N66" s="162">
        <f t="shared" si="2"/>
        <v>68</v>
      </c>
      <c r="O66" s="162">
        <f t="shared" si="11"/>
        <v>72</v>
      </c>
      <c r="P66" s="162">
        <f t="shared" si="11"/>
        <v>71</v>
      </c>
      <c r="Q66" s="162">
        <f t="shared" si="11"/>
        <v>76</v>
      </c>
      <c r="R66" s="162">
        <f t="shared" si="11"/>
        <v>73</v>
      </c>
      <c r="S66" s="162"/>
      <c r="T66" s="162">
        <f t="shared" si="3"/>
        <v>66</v>
      </c>
      <c r="U66" s="162">
        <f t="shared" si="4"/>
        <v>68</v>
      </c>
      <c r="V66" s="162">
        <f t="shared" si="5"/>
        <v>69</v>
      </c>
      <c r="W66" s="162">
        <f t="shared" si="6"/>
        <v>71</v>
      </c>
      <c r="X66" s="162">
        <f t="shared" si="7"/>
        <v>72</v>
      </c>
      <c r="Y66" s="162">
        <f t="shared" si="8"/>
        <v>73</v>
      </c>
      <c r="Z66" s="162">
        <f t="shared" si="9"/>
        <v>74</v>
      </c>
      <c r="AA66" s="162">
        <f t="shared" si="10"/>
        <v>76</v>
      </c>
    </row>
    <row r="67" spans="1:27">
      <c r="A67" s="73">
        <v>66</v>
      </c>
      <c r="B67" s="73" t="str">
        <f t="shared" ref="B67:B130" si="12">CONCATENATE(CHAR(T67),CHAR(U67),CHAR(V67),CHAR(W67),CHAR(X67),CHAR(Y67),CHAR(Z67),CHAR(AA67))</f>
        <v>BDEGHIJK</v>
      </c>
      <c r="C67" s="73" t="s">
        <v>102</v>
      </c>
      <c r="D67" s="73" t="s">
        <v>151</v>
      </c>
      <c r="E67" s="73" t="s">
        <v>95</v>
      </c>
      <c r="F67" s="73" t="s">
        <v>101</v>
      </c>
      <c r="G67" s="73" t="s">
        <v>164</v>
      </c>
      <c r="H67" s="73" t="s">
        <v>150</v>
      </c>
      <c r="I67" s="73" t="s">
        <v>177</v>
      </c>
      <c r="J67" s="73" t="s">
        <v>165</v>
      </c>
      <c r="K67" s="162">
        <f t="shared" ref="K67:Q118" si="13">CODE(MID(C67,2,1))</f>
        <v>69</v>
      </c>
      <c r="L67" s="162">
        <f t="shared" si="13"/>
        <v>74</v>
      </c>
      <c r="M67" s="162">
        <f t="shared" si="13"/>
        <v>66</v>
      </c>
      <c r="N67" s="162">
        <f t="shared" si="13"/>
        <v>68</v>
      </c>
      <c r="O67" s="162">
        <f t="shared" si="11"/>
        <v>72</v>
      </c>
      <c r="P67" s="162">
        <f t="shared" si="11"/>
        <v>71</v>
      </c>
      <c r="Q67" s="162">
        <f t="shared" si="11"/>
        <v>73</v>
      </c>
      <c r="R67" s="162">
        <f t="shared" si="11"/>
        <v>75</v>
      </c>
      <c r="S67" s="162"/>
      <c r="T67" s="162">
        <f t="shared" ref="T67:T130" si="14">SMALL($K67:$R67,1)</f>
        <v>66</v>
      </c>
      <c r="U67" s="162">
        <f t="shared" ref="U67:U130" si="15">SMALL($K67:$R67,2)</f>
        <v>68</v>
      </c>
      <c r="V67" s="162">
        <f t="shared" ref="V67:V130" si="16">SMALL($K67:$R67,3)</f>
        <v>69</v>
      </c>
      <c r="W67" s="162">
        <f t="shared" ref="W67:W130" si="17">SMALL($K67:$R67,4)</f>
        <v>71</v>
      </c>
      <c r="X67" s="162">
        <f t="shared" ref="X67:X130" si="18">SMALL($K67:$R67,5)</f>
        <v>72</v>
      </c>
      <c r="Y67" s="162">
        <f t="shared" ref="Y67:Y130" si="19">SMALL($K67:$R67,6)</f>
        <v>73</v>
      </c>
      <c r="Z67" s="162">
        <f t="shared" ref="Z67:Z130" si="20">SMALL($K67:$R67,7)</f>
        <v>74</v>
      </c>
      <c r="AA67" s="162">
        <f t="shared" ref="AA67:AA130" si="21">SMALL($K67:$R67,8)</f>
        <v>75</v>
      </c>
    </row>
    <row r="68" spans="1:27">
      <c r="A68" s="73">
        <v>67</v>
      </c>
      <c r="B68" s="73" t="str">
        <f t="shared" si="12"/>
        <v>BDEFIJKL</v>
      </c>
      <c r="C68" s="73" t="s">
        <v>102</v>
      </c>
      <c r="D68" s="73" t="s">
        <v>151</v>
      </c>
      <c r="E68" s="73" t="s">
        <v>95</v>
      </c>
      <c r="F68" s="73" t="s">
        <v>101</v>
      </c>
      <c r="G68" s="73" t="s">
        <v>177</v>
      </c>
      <c r="H68" s="73" t="s">
        <v>103</v>
      </c>
      <c r="I68" s="73" t="s">
        <v>178</v>
      </c>
      <c r="J68" s="73" t="s">
        <v>165</v>
      </c>
      <c r="K68" s="162">
        <f t="shared" si="13"/>
        <v>69</v>
      </c>
      <c r="L68" s="162">
        <f t="shared" si="13"/>
        <v>74</v>
      </c>
      <c r="M68" s="162">
        <f t="shared" si="13"/>
        <v>66</v>
      </c>
      <c r="N68" s="162">
        <f t="shared" si="13"/>
        <v>68</v>
      </c>
      <c r="O68" s="162">
        <f t="shared" si="11"/>
        <v>73</v>
      </c>
      <c r="P68" s="162">
        <f t="shared" si="11"/>
        <v>70</v>
      </c>
      <c r="Q68" s="162">
        <f t="shared" si="11"/>
        <v>76</v>
      </c>
      <c r="R68" s="162">
        <f t="shared" si="11"/>
        <v>75</v>
      </c>
      <c r="S68" s="162"/>
      <c r="T68" s="162">
        <f t="shared" si="14"/>
        <v>66</v>
      </c>
      <c r="U68" s="162">
        <f t="shared" si="15"/>
        <v>68</v>
      </c>
      <c r="V68" s="162">
        <f t="shared" si="16"/>
        <v>69</v>
      </c>
      <c r="W68" s="162">
        <f t="shared" si="17"/>
        <v>70</v>
      </c>
      <c r="X68" s="162">
        <f t="shared" si="18"/>
        <v>73</v>
      </c>
      <c r="Y68" s="162">
        <f t="shared" si="19"/>
        <v>74</v>
      </c>
      <c r="Z68" s="162">
        <f t="shared" si="20"/>
        <v>75</v>
      </c>
      <c r="AA68" s="162">
        <f t="shared" si="21"/>
        <v>76</v>
      </c>
    </row>
    <row r="69" spans="1:27">
      <c r="A69" s="73">
        <v>68</v>
      </c>
      <c r="B69" s="73" t="str">
        <f t="shared" si="12"/>
        <v>BDEFHJKL</v>
      </c>
      <c r="C69" s="73" t="s">
        <v>102</v>
      </c>
      <c r="D69" s="73" t="s">
        <v>151</v>
      </c>
      <c r="E69" s="73" t="s">
        <v>95</v>
      </c>
      <c r="F69" s="73" t="s">
        <v>101</v>
      </c>
      <c r="G69" s="73" t="s">
        <v>164</v>
      </c>
      <c r="H69" s="73" t="s">
        <v>103</v>
      </c>
      <c r="I69" s="73" t="s">
        <v>178</v>
      </c>
      <c r="J69" s="73" t="s">
        <v>165</v>
      </c>
      <c r="K69" s="162">
        <f t="shared" si="13"/>
        <v>69</v>
      </c>
      <c r="L69" s="162">
        <f t="shared" si="13"/>
        <v>74</v>
      </c>
      <c r="M69" s="162">
        <f t="shared" si="13"/>
        <v>66</v>
      </c>
      <c r="N69" s="162">
        <f t="shared" si="13"/>
        <v>68</v>
      </c>
      <c r="O69" s="162">
        <f t="shared" si="11"/>
        <v>72</v>
      </c>
      <c r="P69" s="162">
        <f t="shared" si="11"/>
        <v>70</v>
      </c>
      <c r="Q69" s="162">
        <f t="shared" si="11"/>
        <v>76</v>
      </c>
      <c r="R69" s="162">
        <f t="shared" si="11"/>
        <v>75</v>
      </c>
      <c r="S69" s="162"/>
      <c r="T69" s="162">
        <f t="shared" si="14"/>
        <v>66</v>
      </c>
      <c r="U69" s="162">
        <f t="shared" si="15"/>
        <v>68</v>
      </c>
      <c r="V69" s="162">
        <f t="shared" si="16"/>
        <v>69</v>
      </c>
      <c r="W69" s="162">
        <f t="shared" si="17"/>
        <v>70</v>
      </c>
      <c r="X69" s="162">
        <f t="shared" si="18"/>
        <v>72</v>
      </c>
      <c r="Y69" s="162">
        <f t="shared" si="19"/>
        <v>74</v>
      </c>
      <c r="Z69" s="162">
        <f t="shared" si="20"/>
        <v>75</v>
      </c>
      <c r="AA69" s="162">
        <f t="shared" si="21"/>
        <v>76</v>
      </c>
    </row>
    <row r="70" spans="1:27">
      <c r="A70" s="73">
        <v>69</v>
      </c>
      <c r="B70" s="73" t="str">
        <f t="shared" si="12"/>
        <v>BDEFHIKL</v>
      </c>
      <c r="C70" s="73" t="s">
        <v>102</v>
      </c>
      <c r="D70" s="73" t="s">
        <v>177</v>
      </c>
      <c r="E70" s="73" t="s">
        <v>95</v>
      </c>
      <c r="F70" s="73" t="s">
        <v>101</v>
      </c>
      <c r="G70" s="73" t="s">
        <v>164</v>
      </c>
      <c r="H70" s="73" t="s">
        <v>103</v>
      </c>
      <c r="I70" s="73" t="s">
        <v>178</v>
      </c>
      <c r="J70" s="73" t="s">
        <v>165</v>
      </c>
      <c r="K70" s="162">
        <f t="shared" si="13"/>
        <v>69</v>
      </c>
      <c r="L70" s="162">
        <f t="shared" si="13"/>
        <v>73</v>
      </c>
      <c r="M70" s="162">
        <f t="shared" si="13"/>
        <v>66</v>
      </c>
      <c r="N70" s="162">
        <f t="shared" si="13"/>
        <v>68</v>
      </c>
      <c r="O70" s="162">
        <f t="shared" si="11"/>
        <v>72</v>
      </c>
      <c r="P70" s="162">
        <f t="shared" si="11"/>
        <v>70</v>
      </c>
      <c r="Q70" s="162">
        <f t="shared" si="11"/>
        <v>76</v>
      </c>
      <c r="R70" s="162">
        <f t="shared" si="11"/>
        <v>75</v>
      </c>
      <c r="S70" s="162"/>
      <c r="T70" s="162">
        <f t="shared" si="14"/>
        <v>66</v>
      </c>
      <c r="U70" s="162">
        <f t="shared" si="15"/>
        <v>68</v>
      </c>
      <c r="V70" s="162">
        <f t="shared" si="16"/>
        <v>69</v>
      </c>
      <c r="W70" s="162">
        <f t="shared" si="17"/>
        <v>70</v>
      </c>
      <c r="X70" s="162">
        <f t="shared" si="18"/>
        <v>72</v>
      </c>
      <c r="Y70" s="162">
        <f t="shared" si="19"/>
        <v>73</v>
      </c>
      <c r="Z70" s="162">
        <f t="shared" si="20"/>
        <v>75</v>
      </c>
      <c r="AA70" s="162">
        <f t="shared" si="21"/>
        <v>76</v>
      </c>
    </row>
    <row r="71" spans="1:27">
      <c r="A71" s="73">
        <v>70</v>
      </c>
      <c r="B71" s="73" t="str">
        <f t="shared" si="12"/>
        <v>BDEFHIJL</v>
      </c>
      <c r="C71" s="73" t="s">
        <v>102</v>
      </c>
      <c r="D71" s="73" t="s">
        <v>151</v>
      </c>
      <c r="E71" s="73" t="s">
        <v>95</v>
      </c>
      <c r="F71" s="73" t="s">
        <v>101</v>
      </c>
      <c r="G71" s="73" t="s">
        <v>164</v>
      </c>
      <c r="H71" s="73" t="s">
        <v>103</v>
      </c>
      <c r="I71" s="73" t="s">
        <v>178</v>
      </c>
      <c r="J71" s="73" t="s">
        <v>177</v>
      </c>
      <c r="K71" s="162">
        <f t="shared" si="13"/>
        <v>69</v>
      </c>
      <c r="L71" s="162">
        <f t="shared" si="13"/>
        <v>74</v>
      </c>
      <c r="M71" s="162">
        <f t="shared" si="13"/>
        <v>66</v>
      </c>
      <c r="N71" s="162">
        <f t="shared" si="13"/>
        <v>68</v>
      </c>
      <c r="O71" s="162">
        <f t="shared" si="11"/>
        <v>72</v>
      </c>
      <c r="P71" s="162">
        <f t="shared" si="11"/>
        <v>70</v>
      </c>
      <c r="Q71" s="162">
        <f t="shared" si="11"/>
        <v>76</v>
      </c>
      <c r="R71" s="162">
        <f t="shared" si="11"/>
        <v>73</v>
      </c>
      <c r="S71" s="162"/>
      <c r="T71" s="162">
        <f t="shared" si="14"/>
        <v>66</v>
      </c>
      <c r="U71" s="162">
        <f t="shared" si="15"/>
        <v>68</v>
      </c>
      <c r="V71" s="162">
        <f t="shared" si="16"/>
        <v>69</v>
      </c>
      <c r="W71" s="162">
        <f t="shared" si="17"/>
        <v>70</v>
      </c>
      <c r="X71" s="162">
        <f t="shared" si="18"/>
        <v>72</v>
      </c>
      <c r="Y71" s="162">
        <f t="shared" si="19"/>
        <v>73</v>
      </c>
      <c r="Z71" s="162">
        <f t="shared" si="20"/>
        <v>74</v>
      </c>
      <c r="AA71" s="162">
        <f t="shared" si="21"/>
        <v>76</v>
      </c>
    </row>
    <row r="72" spans="1:27">
      <c r="A72" s="73">
        <v>71</v>
      </c>
      <c r="B72" s="73" t="str">
        <f t="shared" si="12"/>
        <v>BDEFHIJK</v>
      </c>
      <c r="C72" s="73" t="s">
        <v>102</v>
      </c>
      <c r="D72" s="73" t="s">
        <v>151</v>
      </c>
      <c r="E72" s="73" t="s">
        <v>95</v>
      </c>
      <c r="F72" s="73" t="s">
        <v>101</v>
      </c>
      <c r="G72" s="73" t="s">
        <v>164</v>
      </c>
      <c r="H72" s="73" t="s">
        <v>103</v>
      </c>
      <c r="I72" s="73" t="s">
        <v>177</v>
      </c>
      <c r="J72" s="73" t="s">
        <v>165</v>
      </c>
      <c r="K72" s="162">
        <f t="shared" si="13"/>
        <v>69</v>
      </c>
      <c r="L72" s="162">
        <f t="shared" si="13"/>
        <v>74</v>
      </c>
      <c r="M72" s="162">
        <f t="shared" si="13"/>
        <v>66</v>
      </c>
      <c r="N72" s="162">
        <f t="shared" si="13"/>
        <v>68</v>
      </c>
      <c r="O72" s="162">
        <f t="shared" si="11"/>
        <v>72</v>
      </c>
      <c r="P72" s="162">
        <f t="shared" si="11"/>
        <v>70</v>
      </c>
      <c r="Q72" s="162">
        <f t="shared" si="11"/>
        <v>73</v>
      </c>
      <c r="R72" s="162">
        <f t="shared" si="11"/>
        <v>75</v>
      </c>
      <c r="S72" s="162"/>
      <c r="T72" s="162">
        <f t="shared" si="14"/>
        <v>66</v>
      </c>
      <c r="U72" s="162">
        <f t="shared" si="15"/>
        <v>68</v>
      </c>
      <c r="V72" s="162">
        <f t="shared" si="16"/>
        <v>69</v>
      </c>
      <c r="W72" s="162">
        <f t="shared" si="17"/>
        <v>70</v>
      </c>
      <c r="X72" s="162">
        <f t="shared" si="18"/>
        <v>72</v>
      </c>
      <c r="Y72" s="162">
        <f t="shared" si="19"/>
        <v>73</v>
      </c>
      <c r="Z72" s="162">
        <f t="shared" si="20"/>
        <v>74</v>
      </c>
      <c r="AA72" s="162">
        <f t="shared" si="21"/>
        <v>75</v>
      </c>
    </row>
    <row r="73" spans="1:27">
      <c r="A73" s="73">
        <v>72</v>
      </c>
      <c r="B73" s="73" t="str">
        <f t="shared" si="12"/>
        <v>BDEFGJKL</v>
      </c>
      <c r="C73" s="73" t="s">
        <v>102</v>
      </c>
      <c r="D73" s="73" t="s">
        <v>150</v>
      </c>
      <c r="E73" s="73" t="s">
        <v>95</v>
      </c>
      <c r="F73" s="73" t="s">
        <v>101</v>
      </c>
      <c r="G73" s="73" t="s">
        <v>151</v>
      </c>
      <c r="H73" s="73" t="s">
        <v>103</v>
      </c>
      <c r="I73" s="73" t="s">
        <v>178</v>
      </c>
      <c r="J73" s="73" t="s">
        <v>165</v>
      </c>
      <c r="K73" s="162">
        <f t="shared" si="13"/>
        <v>69</v>
      </c>
      <c r="L73" s="162">
        <f t="shared" si="13"/>
        <v>71</v>
      </c>
      <c r="M73" s="162">
        <f t="shared" si="13"/>
        <v>66</v>
      </c>
      <c r="N73" s="162">
        <f t="shared" si="13"/>
        <v>68</v>
      </c>
      <c r="O73" s="162">
        <f t="shared" si="11"/>
        <v>74</v>
      </c>
      <c r="P73" s="162">
        <f t="shared" si="11"/>
        <v>70</v>
      </c>
      <c r="Q73" s="162">
        <f t="shared" si="11"/>
        <v>76</v>
      </c>
      <c r="R73" s="162">
        <f t="shared" si="11"/>
        <v>75</v>
      </c>
      <c r="S73" s="162"/>
      <c r="T73" s="162">
        <f t="shared" si="14"/>
        <v>66</v>
      </c>
      <c r="U73" s="162">
        <f t="shared" si="15"/>
        <v>68</v>
      </c>
      <c r="V73" s="162">
        <f t="shared" si="16"/>
        <v>69</v>
      </c>
      <c r="W73" s="162">
        <f t="shared" si="17"/>
        <v>70</v>
      </c>
      <c r="X73" s="162">
        <f t="shared" si="18"/>
        <v>71</v>
      </c>
      <c r="Y73" s="162">
        <f t="shared" si="19"/>
        <v>74</v>
      </c>
      <c r="Z73" s="162">
        <f t="shared" si="20"/>
        <v>75</v>
      </c>
      <c r="AA73" s="162">
        <f t="shared" si="21"/>
        <v>76</v>
      </c>
    </row>
    <row r="74" spans="1:27">
      <c r="A74" s="73">
        <v>73</v>
      </c>
      <c r="B74" s="73" t="str">
        <f t="shared" si="12"/>
        <v>BDEFGIKL</v>
      </c>
      <c r="C74" s="73" t="s">
        <v>102</v>
      </c>
      <c r="D74" s="73" t="s">
        <v>150</v>
      </c>
      <c r="E74" s="73" t="s">
        <v>95</v>
      </c>
      <c r="F74" s="73" t="s">
        <v>101</v>
      </c>
      <c r="G74" s="73" t="s">
        <v>177</v>
      </c>
      <c r="H74" s="73" t="s">
        <v>103</v>
      </c>
      <c r="I74" s="73" t="s">
        <v>178</v>
      </c>
      <c r="J74" s="73" t="s">
        <v>165</v>
      </c>
      <c r="K74" s="162">
        <f t="shared" si="13"/>
        <v>69</v>
      </c>
      <c r="L74" s="162">
        <f t="shared" si="13"/>
        <v>71</v>
      </c>
      <c r="M74" s="162">
        <f t="shared" si="13"/>
        <v>66</v>
      </c>
      <c r="N74" s="162">
        <f t="shared" si="13"/>
        <v>68</v>
      </c>
      <c r="O74" s="162">
        <f t="shared" si="11"/>
        <v>73</v>
      </c>
      <c r="P74" s="162">
        <f t="shared" si="11"/>
        <v>70</v>
      </c>
      <c r="Q74" s="162">
        <f t="shared" si="11"/>
        <v>76</v>
      </c>
      <c r="R74" s="162">
        <f t="shared" si="11"/>
        <v>75</v>
      </c>
      <c r="S74" s="162"/>
      <c r="T74" s="162">
        <f t="shared" si="14"/>
        <v>66</v>
      </c>
      <c r="U74" s="162">
        <f t="shared" si="15"/>
        <v>68</v>
      </c>
      <c r="V74" s="162">
        <f t="shared" si="16"/>
        <v>69</v>
      </c>
      <c r="W74" s="162">
        <f t="shared" si="17"/>
        <v>70</v>
      </c>
      <c r="X74" s="162">
        <f t="shared" si="18"/>
        <v>71</v>
      </c>
      <c r="Y74" s="162">
        <f t="shared" si="19"/>
        <v>73</v>
      </c>
      <c r="Z74" s="162">
        <f t="shared" si="20"/>
        <v>75</v>
      </c>
      <c r="AA74" s="162">
        <f t="shared" si="21"/>
        <v>76</v>
      </c>
    </row>
    <row r="75" spans="1:27">
      <c r="A75" s="73">
        <v>74</v>
      </c>
      <c r="B75" s="73" t="str">
        <f t="shared" si="12"/>
        <v>BDEFGIJL</v>
      </c>
      <c r="C75" s="73" t="s">
        <v>102</v>
      </c>
      <c r="D75" s="73" t="s">
        <v>150</v>
      </c>
      <c r="E75" s="73" t="s">
        <v>95</v>
      </c>
      <c r="F75" s="73" t="s">
        <v>101</v>
      </c>
      <c r="G75" s="73" t="s">
        <v>151</v>
      </c>
      <c r="H75" s="73" t="s">
        <v>103</v>
      </c>
      <c r="I75" s="73" t="s">
        <v>178</v>
      </c>
      <c r="J75" s="73" t="s">
        <v>177</v>
      </c>
      <c r="K75" s="162">
        <f t="shared" si="13"/>
        <v>69</v>
      </c>
      <c r="L75" s="162">
        <f t="shared" si="13"/>
        <v>71</v>
      </c>
      <c r="M75" s="162">
        <f t="shared" si="13"/>
        <v>66</v>
      </c>
      <c r="N75" s="162">
        <f t="shared" si="13"/>
        <v>68</v>
      </c>
      <c r="O75" s="162">
        <f t="shared" si="11"/>
        <v>74</v>
      </c>
      <c r="P75" s="162">
        <f t="shared" si="11"/>
        <v>70</v>
      </c>
      <c r="Q75" s="162">
        <f t="shared" si="11"/>
        <v>76</v>
      </c>
      <c r="R75" s="162">
        <f t="shared" si="11"/>
        <v>73</v>
      </c>
      <c r="S75" s="162"/>
      <c r="T75" s="162">
        <f t="shared" si="14"/>
        <v>66</v>
      </c>
      <c r="U75" s="162">
        <f t="shared" si="15"/>
        <v>68</v>
      </c>
      <c r="V75" s="162">
        <f t="shared" si="16"/>
        <v>69</v>
      </c>
      <c r="W75" s="162">
        <f t="shared" si="17"/>
        <v>70</v>
      </c>
      <c r="X75" s="162">
        <f t="shared" si="18"/>
        <v>71</v>
      </c>
      <c r="Y75" s="162">
        <f t="shared" si="19"/>
        <v>73</v>
      </c>
      <c r="Z75" s="162">
        <f t="shared" si="20"/>
        <v>74</v>
      </c>
      <c r="AA75" s="162">
        <f t="shared" si="21"/>
        <v>76</v>
      </c>
    </row>
    <row r="76" spans="1:27">
      <c r="A76" s="73">
        <v>75</v>
      </c>
      <c r="B76" s="73" t="str">
        <f t="shared" si="12"/>
        <v>BDEFGIJK</v>
      </c>
      <c r="C76" s="73" t="s">
        <v>102</v>
      </c>
      <c r="D76" s="73" t="s">
        <v>150</v>
      </c>
      <c r="E76" s="73" t="s">
        <v>95</v>
      </c>
      <c r="F76" s="73" t="s">
        <v>101</v>
      </c>
      <c r="G76" s="73" t="s">
        <v>151</v>
      </c>
      <c r="H76" s="73" t="s">
        <v>103</v>
      </c>
      <c r="I76" s="73" t="s">
        <v>177</v>
      </c>
      <c r="J76" s="73" t="s">
        <v>165</v>
      </c>
      <c r="K76" s="162">
        <f t="shared" si="13"/>
        <v>69</v>
      </c>
      <c r="L76" s="162">
        <f t="shared" si="13"/>
        <v>71</v>
      </c>
      <c r="M76" s="162">
        <f t="shared" si="13"/>
        <v>66</v>
      </c>
      <c r="N76" s="162">
        <f t="shared" si="13"/>
        <v>68</v>
      </c>
      <c r="O76" s="162">
        <f t="shared" si="11"/>
        <v>74</v>
      </c>
      <c r="P76" s="162">
        <f t="shared" si="11"/>
        <v>70</v>
      </c>
      <c r="Q76" s="162">
        <f t="shared" si="11"/>
        <v>73</v>
      </c>
      <c r="R76" s="162">
        <f t="shared" si="11"/>
        <v>75</v>
      </c>
      <c r="S76" s="162"/>
      <c r="T76" s="162">
        <f t="shared" si="14"/>
        <v>66</v>
      </c>
      <c r="U76" s="162">
        <f t="shared" si="15"/>
        <v>68</v>
      </c>
      <c r="V76" s="162">
        <f t="shared" si="16"/>
        <v>69</v>
      </c>
      <c r="W76" s="162">
        <f t="shared" si="17"/>
        <v>70</v>
      </c>
      <c r="X76" s="162">
        <f t="shared" si="18"/>
        <v>71</v>
      </c>
      <c r="Y76" s="162">
        <f t="shared" si="19"/>
        <v>73</v>
      </c>
      <c r="Z76" s="162">
        <f t="shared" si="20"/>
        <v>74</v>
      </c>
      <c r="AA76" s="162">
        <f t="shared" si="21"/>
        <v>75</v>
      </c>
    </row>
    <row r="77" spans="1:27">
      <c r="A77" s="73">
        <v>76</v>
      </c>
      <c r="B77" s="73" t="str">
        <f t="shared" si="12"/>
        <v>BDEFGHKL</v>
      </c>
      <c r="C77" s="73" t="s">
        <v>102</v>
      </c>
      <c r="D77" s="73" t="s">
        <v>150</v>
      </c>
      <c r="E77" s="73" t="s">
        <v>95</v>
      </c>
      <c r="F77" s="73" t="s">
        <v>101</v>
      </c>
      <c r="G77" s="73" t="s">
        <v>164</v>
      </c>
      <c r="H77" s="73" t="s">
        <v>103</v>
      </c>
      <c r="I77" s="73" t="s">
        <v>178</v>
      </c>
      <c r="J77" s="73" t="s">
        <v>165</v>
      </c>
      <c r="K77" s="162">
        <f t="shared" si="13"/>
        <v>69</v>
      </c>
      <c r="L77" s="162">
        <f t="shared" si="13"/>
        <v>71</v>
      </c>
      <c r="M77" s="162">
        <f t="shared" si="13"/>
        <v>66</v>
      </c>
      <c r="N77" s="162">
        <f t="shared" si="13"/>
        <v>68</v>
      </c>
      <c r="O77" s="162">
        <f t="shared" si="11"/>
        <v>72</v>
      </c>
      <c r="P77" s="162">
        <f t="shared" si="11"/>
        <v>70</v>
      </c>
      <c r="Q77" s="162">
        <f t="shared" si="11"/>
        <v>76</v>
      </c>
      <c r="R77" s="162">
        <f t="shared" si="11"/>
        <v>75</v>
      </c>
      <c r="S77" s="162"/>
      <c r="T77" s="162">
        <f t="shared" si="14"/>
        <v>66</v>
      </c>
      <c r="U77" s="162">
        <f t="shared" si="15"/>
        <v>68</v>
      </c>
      <c r="V77" s="162">
        <f t="shared" si="16"/>
        <v>69</v>
      </c>
      <c r="W77" s="162">
        <f t="shared" si="17"/>
        <v>70</v>
      </c>
      <c r="X77" s="162">
        <f t="shared" si="18"/>
        <v>71</v>
      </c>
      <c r="Y77" s="162">
        <f t="shared" si="19"/>
        <v>72</v>
      </c>
      <c r="Z77" s="162">
        <f t="shared" si="20"/>
        <v>75</v>
      </c>
      <c r="AA77" s="162">
        <f t="shared" si="21"/>
        <v>76</v>
      </c>
    </row>
    <row r="78" spans="1:27">
      <c r="A78" s="73">
        <v>77</v>
      </c>
      <c r="B78" s="73" t="str">
        <f t="shared" si="12"/>
        <v>BDEFGHJL</v>
      </c>
      <c r="C78" s="73" t="s">
        <v>164</v>
      </c>
      <c r="D78" s="73" t="s">
        <v>150</v>
      </c>
      <c r="E78" s="73" t="s">
        <v>95</v>
      </c>
      <c r="F78" s="73" t="s">
        <v>101</v>
      </c>
      <c r="G78" s="73" t="s">
        <v>151</v>
      </c>
      <c r="H78" s="73" t="s">
        <v>103</v>
      </c>
      <c r="I78" s="73" t="s">
        <v>178</v>
      </c>
      <c r="J78" s="73" t="s">
        <v>102</v>
      </c>
      <c r="K78" s="162">
        <f t="shared" si="13"/>
        <v>72</v>
      </c>
      <c r="L78" s="162">
        <f t="shared" si="13"/>
        <v>71</v>
      </c>
      <c r="M78" s="162">
        <f t="shared" si="13"/>
        <v>66</v>
      </c>
      <c r="N78" s="162">
        <f t="shared" si="13"/>
        <v>68</v>
      </c>
      <c r="O78" s="162">
        <f t="shared" si="11"/>
        <v>74</v>
      </c>
      <c r="P78" s="162">
        <f t="shared" si="11"/>
        <v>70</v>
      </c>
      <c r="Q78" s="162">
        <f t="shared" si="11"/>
        <v>76</v>
      </c>
      <c r="R78" s="162">
        <f t="shared" si="11"/>
        <v>69</v>
      </c>
      <c r="S78" s="162"/>
      <c r="T78" s="162">
        <f t="shared" si="14"/>
        <v>66</v>
      </c>
      <c r="U78" s="162">
        <f t="shared" si="15"/>
        <v>68</v>
      </c>
      <c r="V78" s="162">
        <f t="shared" si="16"/>
        <v>69</v>
      </c>
      <c r="W78" s="162">
        <f t="shared" si="17"/>
        <v>70</v>
      </c>
      <c r="X78" s="162">
        <f t="shared" si="18"/>
        <v>71</v>
      </c>
      <c r="Y78" s="162">
        <f t="shared" si="19"/>
        <v>72</v>
      </c>
      <c r="Z78" s="162">
        <f t="shared" si="20"/>
        <v>74</v>
      </c>
      <c r="AA78" s="162">
        <f t="shared" si="21"/>
        <v>76</v>
      </c>
    </row>
    <row r="79" spans="1:27">
      <c r="A79" s="73">
        <v>78</v>
      </c>
      <c r="B79" s="73" t="str">
        <f t="shared" si="12"/>
        <v>BDEFGHJK</v>
      </c>
      <c r="C79" s="73" t="s">
        <v>164</v>
      </c>
      <c r="D79" s="73" t="s">
        <v>150</v>
      </c>
      <c r="E79" s="73" t="s">
        <v>95</v>
      </c>
      <c r="F79" s="73" t="s">
        <v>101</v>
      </c>
      <c r="G79" s="73" t="s">
        <v>151</v>
      </c>
      <c r="H79" s="73" t="s">
        <v>103</v>
      </c>
      <c r="I79" s="73" t="s">
        <v>102</v>
      </c>
      <c r="J79" s="73" t="s">
        <v>165</v>
      </c>
      <c r="K79" s="162">
        <f t="shared" si="13"/>
        <v>72</v>
      </c>
      <c r="L79" s="162">
        <f t="shared" si="13"/>
        <v>71</v>
      </c>
      <c r="M79" s="162">
        <f t="shared" si="13"/>
        <v>66</v>
      </c>
      <c r="N79" s="162">
        <f t="shared" si="13"/>
        <v>68</v>
      </c>
      <c r="O79" s="162">
        <f t="shared" si="11"/>
        <v>74</v>
      </c>
      <c r="P79" s="162">
        <f t="shared" si="11"/>
        <v>70</v>
      </c>
      <c r="Q79" s="162">
        <f t="shared" si="11"/>
        <v>69</v>
      </c>
      <c r="R79" s="162">
        <f t="shared" si="11"/>
        <v>75</v>
      </c>
      <c r="S79" s="162"/>
      <c r="T79" s="162">
        <f t="shared" si="14"/>
        <v>66</v>
      </c>
      <c r="U79" s="162">
        <f t="shared" si="15"/>
        <v>68</v>
      </c>
      <c r="V79" s="162">
        <f t="shared" si="16"/>
        <v>69</v>
      </c>
      <c r="W79" s="162">
        <f t="shared" si="17"/>
        <v>70</v>
      </c>
      <c r="X79" s="162">
        <f t="shared" si="18"/>
        <v>71</v>
      </c>
      <c r="Y79" s="162">
        <f t="shared" si="19"/>
        <v>72</v>
      </c>
      <c r="Z79" s="162">
        <f t="shared" si="20"/>
        <v>74</v>
      </c>
      <c r="AA79" s="162">
        <f t="shared" si="21"/>
        <v>75</v>
      </c>
    </row>
    <row r="80" spans="1:27">
      <c r="A80" s="73">
        <v>79</v>
      </c>
      <c r="B80" s="73" t="str">
        <f t="shared" si="12"/>
        <v>BDEFGHIL</v>
      </c>
      <c r="C80" s="73" t="s">
        <v>102</v>
      </c>
      <c r="D80" s="73" t="s">
        <v>150</v>
      </c>
      <c r="E80" s="73" t="s">
        <v>95</v>
      </c>
      <c r="F80" s="73" t="s">
        <v>101</v>
      </c>
      <c r="G80" s="73" t="s">
        <v>164</v>
      </c>
      <c r="H80" s="73" t="s">
        <v>103</v>
      </c>
      <c r="I80" s="73" t="s">
        <v>178</v>
      </c>
      <c r="J80" s="73" t="s">
        <v>177</v>
      </c>
      <c r="K80" s="162">
        <f t="shared" si="13"/>
        <v>69</v>
      </c>
      <c r="L80" s="162">
        <f t="shared" si="13"/>
        <v>71</v>
      </c>
      <c r="M80" s="162">
        <f t="shared" si="13"/>
        <v>66</v>
      </c>
      <c r="N80" s="162">
        <f t="shared" si="13"/>
        <v>68</v>
      </c>
      <c r="O80" s="162">
        <f t="shared" si="11"/>
        <v>72</v>
      </c>
      <c r="P80" s="162">
        <f t="shared" si="11"/>
        <v>70</v>
      </c>
      <c r="Q80" s="162">
        <f t="shared" si="11"/>
        <v>76</v>
      </c>
      <c r="R80" s="162">
        <f t="shared" si="11"/>
        <v>73</v>
      </c>
      <c r="S80" s="162"/>
      <c r="T80" s="162">
        <f t="shared" si="14"/>
        <v>66</v>
      </c>
      <c r="U80" s="162">
        <f t="shared" si="15"/>
        <v>68</v>
      </c>
      <c r="V80" s="162">
        <f t="shared" si="16"/>
        <v>69</v>
      </c>
      <c r="W80" s="162">
        <f t="shared" si="17"/>
        <v>70</v>
      </c>
      <c r="X80" s="162">
        <f t="shared" si="18"/>
        <v>71</v>
      </c>
      <c r="Y80" s="162">
        <f t="shared" si="19"/>
        <v>72</v>
      </c>
      <c r="Z80" s="162">
        <f t="shared" si="20"/>
        <v>73</v>
      </c>
      <c r="AA80" s="162">
        <f t="shared" si="21"/>
        <v>76</v>
      </c>
    </row>
    <row r="81" spans="1:27">
      <c r="A81" s="73">
        <v>80</v>
      </c>
      <c r="B81" s="73" t="str">
        <f t="shared" si="12"/>
        <v>BDEFGHIK</v>
      </c>
      <c r="C81" s="73" t="s">
        <v>102</v>
      </c>
      <c r="D81" s="73" t="s">
        <v>150</v>
      </c>
      <c r="E81" s="73" t="s">
        <v>95</v>
      </c>
      <c r="F81" s="73" t="s">
        <v>101</v>
      </c>
      <c r="G81" s="73" t="s">
        <v>164</v>
      </c>
      <c r="H81" s="73" t="s">
        <v>103</v>
      </c>
      <c r="I81" s="73" t="s">
        <v>177</v>
      </c>
      <c r="J81" s="73" t="s">
        <v>165</v>
      </c>
      <c r="K81" s="162">
        <f t="shared" si="13"/>
        <v>69</v>
      </c>
      <c r="L81" s="162">
        <f t="shared" si="13"/>
        <v>71</v>
      </c>
      <c r="M81" s="162">
        <f t="shared" si="13"/>
        <v>66</v>
      </c>
      <c r="N81" s="162">
        <f t="shared" si="13"/>
        <v>68</v>
      </c>
      <c r="O81" s="162">
        <f t="shared" si="11"/>
        <v>72</v>
      </c>
      <c r="P81" s="162">
        <f t="shared" si="11"/>
        <v>70</v>
      </c>
      <c r="Q81" s="162">
        <f t="shared" si="11"/>
        <v>73</v>
      </c>
      <c r="R81" s="162">
        <f t="shared" si="11"/>
        <v>75</v>
      </c>
      <c r="S81" s="162"/>
      <c r="T81" s="162">
        <f t="shared" si="14"/>
        <v>66</v>
      </c>
      <c r="U81" s="162">
        <f t="shared" si="15"/>
        <v>68</v>
      </c>
      <c r="V81" s="162">
        <f t="shared" si="16"/>
        <v>69</v>
      </c>
      <c r="W81" s="162">
        <f t="shared" si="17"/>
        <v>70</v>
      </c>
      <c r="X81" s="162">
        <f t="shared" si="18"/>
        <v>71</v>
      </c>
      <c r="Y81" s="162">
        <f t="shared" si="19"/>
        <v>72</v>
      </c>
      <c r="Z81" s="162">
        <f t="shared" si="20"/>
        <v>73</v>
      </c>
      <c r="AA81" s="162">
        <f t="shared" si="21"/>
        <v>75</v>
      </c>
    </row>
    <row r="82" spans="1:27">
      <c r="A82" s="73">
        <v>81</v>
      </c>
      <c r="B82" s="73" t="str">
        <f t="shared" si="12"/>
        <v>BDEFGHIJ</v>
      </c>
      <c r="C82" s="73" t="s">
        <v>164</v>
      </c>
      <c r="D82" s="73" t="s">
        <v>150</v>
      </c>
      <c r="E82" s="73" t="s">
        <v>95</v>
      </c>
      <c r="F82" s="73" t="s">
        <v>101</v>
      </c>
      <c r="G82" s="73" t="s">
        <v>151</v>
      </c>
      <c r="H82" s="73" t="s">
        <v>103</v>
      </c>
      <c r="I82" s="73" t="s">
        <v>102</v>
      </c>
      <c r="J82" s="73" t="s">
        <v>177</v>
      </c>
      <c r="K82" s="162">
        <f t="shared" si="13"/>
        <v>72</v>
      </c>
      <c r="L82" s="162">
        <f t="shared" si="13"/>
        <v>71</v>
      </c>
      <c r="M82" s="162">
        <f t="shared" si="13"/>
        <v>66</v>
      </c>
      <c r="N82" s="162">
        <f t="shared" si="13"/>
        <v>68</v>
      </c>
      <c r="O82" s="162">
        <f t="shared" si="11"/>
        <v>74</v>
      </c>
      <c r="P82" s="162">
        <f t="shared" si="11"/>
        <v>70</v>
      </c>
      <c r="Q82" s="162">
        <f t="shared" si="11"/>
        <v>69</v>
      </c>
      <c r="R82" s="162">
        <f t="shared" si="11"/>
        <v>73</v>
      </c>
      <c r="S82" s="162"/>
      <c r="T82" s="162">
        <f t="shared" si="14"/>
        <v>66</v>
      </c>
      <c r="U82" s="162">
        <f t="shared" si="15"/>
        <v>68</v>
      </c>
      <c r="V82" s="162">
        <f t="shared" si="16"/>
        <v>69</v>
      </c>
      <c r="W82" s="162">
        <f t="shared" si="17"/>
        <v>70</v>
      </c>
      <c r="X82" s="162">
        <f t="shared" si="18"/>
        <v>71</v>
      </c>
      <c r="Y82" s="162">
        <f t="shared" si="19"/>
        <v>72</v>
      </c>
      <c r="Z82" s="162">
        <f t="shared" si="20"/>
        <v>73</v>
      </c>
      <c r="AA82" s="162">
        <f t="shared" si="21"/>
        <v>74</v>
      </c>
    </row>
    <row r="83" spans="1:27">
      <c r="A83" s="73">
        <v>82</v>
      </c>
      <c r="B83" s="73" t="str">
        <f t="shared" si="12"/>
        <v>BCGHIJKL</v>
      </c>
      <c r="C83" s="73" t="s">
        <v>164</v>
      </c>
      <c r="D83" s="73" t="s">
        <v>151</v>
      </c>
      <c r="E83" s="73" t="s">
        <v>95</v>
      </c>
      <c r="F83" s="73" t="s">
        <v>96</v>
      </c>
      <c r="G83" s="73" t="s">
        <v>177</v>
      </c>
      <c r="H83" s="73" t="s">
        <v>150</v>
      </c>
      <c r="I83" s="73" t="s">
        <v>178</v>
      </c>
      <c r="J83" s="73" t="s">
        <v>165</v>
      </c>
      <c r="K83" s="162">
        <f t="shared" si="13"/>
        <v>72</v>
      </c>
      <c r="L83" s="162">
        <f t="shared" si="13"/>
        <v>74</v>
      </c>
      <c r="M83" s="162">
        <f t="shared" si="13"/>
        <v>66</v>
      </c>
      <c r="N83" s="162">
        <f t="shared" si="13"/>
        <v>67</v>
      </c>
      <c r="O83" s="162">
        <f t="shared" si="11"/>
        <v>73</v>
      </c>
      <c r="P83" s="162">
        <f t="shared" si="11"/>
        <v>71</v>
      </c>
      <c r="Q83" s="162">
        <f t="shared" si="11"/>
        <v>76</v>
      </c>
      <c r="R83" s="162">
        <f t="shared" si="11"/>
        <v>75</v>
      </c>
      <c r="S83" s="162"/>
      <c r="T83" s="162">
        <f t="shared" si="14"/>
        <v>66</v>
      </c>
      <c r="U83" s="162">
        <f t="shared" si="15"/>
        <v>67</v>
      </c>
      <c r="V83" s="162">
        <f t="shared" si="16"/>
        <v>71</v>
      </c>
      <c r="W83" s="162">
        <f t="shared" si="17"/>
        <v>72</v>
      </c>
      <c r="X83" s="162">
        <f t="shared" si="18"/>
        <v>73</v>
      </c>
      <c r="Y83" s="162">
        <f t="shared" si="19"/>
        <v>74</v>
      </c>
      <c r="Z83" s="162">
        <f t="shared" si="20"/>
        <v>75</v>
      </c>
      <c r="AA83" s="162">
        <f t="shared" si="21"/>
        <v>76</v>
      </c>
    </row>
    <row r="84" spans="1:27">
      <c r="A84" s="73">
        <v>83</v>
      </c>
      <c r="B84" s="73" t="str">
        <f t="shared" si="12"/>
        <v>BCFHIJKL</v>
      </c>
      <c r="C84" s="73" t="s">
        <v>164</v>
      </c>
      <c r="D84" s="73" t="s">
        <v>151</v>
      </c>
      <c r="E84" s="73" t="s">
        <v>95</v>
      </c>
      <c r="F84" s="73" t="s">
        <v>96</v>
      </c>
      <c r="G84" s="73" t="s">
        <v>177</v>
      </c>
      <c r="H84" s="73" t="s">
        <v>103</v>
      </c>
      <c r="I84" s="73" t="s">
        <v>178</v>
      </c>
      <c r="J84" s="73" t="s">
        <v>165</v>
      </c>
      <c r="K84" s="162">
        <f t="shared" si="13"/>
        <v>72</v>
      </c>
      <c r="L84" s="162">
        <f t="shared" si="13"/>
        <v>74</v>
      </c>
      <c r="M84" s="162">
        <f t="shared" si="13"/>
        <v>66</v>
      </c>
      <c r="N84" s="162">
        <f t="shared" si="13"/>
        <v>67</v>
      </c>
      <c r="O84" s="162">
        <f t="shared" si="11"/>
        <v>73</v>
      </c>
      <c r="P84" s="162">
        <f t="shared" si="11"/>
        <v>70</v>
      </c>
      <c r="Q84" s="162">
        <f t="shared" si="11"/>
        <v>76</v>
      </c>
      <c r="R84" s="162">
        <f t="shared" si="11"/>
        <v>75</v>
      </c>
      <c r="S84" s="162"/>
      <c r="T84" s="162">
        <f t="shared" si="14"/>
        <v>66</v>
      </c>
      <c r="U84" s="162">
        <f t="shared" si="15"/>
        <v>67</v>
      </c>
      <c r="V84" s="162">
        <f t="shared" si="16"/>
        <v>70</v>
      </c>
      <c r="W84" s="162">
        <f t="shared" si="17"/>
        <v>72</v>
      </c>
      <c r="X84" s="162">
        <f t="shared" si="18"/>
        <v>73</v>
      </c>
      <c r="Y84" s="162">
        <f t="shared" si="19"/>
        <v>74</v>
      </c>
      <c r="Z84" s="162">
        <f t="shared" si="20"/>
        <v>75</v>
      </c>
      <c r="AA84" s="162">
        <f t="shared" si="21"/>
        <v>76</v>
      </c>
    </row>
    <row r="85" spans="1:27">
      <c r="A85" s="73">
        <v>84</v>
      </c>
      <c r="B85" s="73" t="str">
        <f t="shared" si="12"/>
        <v>BCFGIJKL</v>
      </c>
      <c r="C85" s="73" t="s">
        <v>177</v>
      </c>
      <c r="D85" s="73" t="s">
        <v>150</v>
      </c>
      <c r="E85" s="73" t="s">
        <v>95</v>
      </c>
      <c r="F85" s="73" t="s">
        <v>96</v>
      </c>
      <c r="G85" s="73" t="s">
        <v>151</v>
      </c>
      <c r="H85" s="73" t="s">
        <v>103</v>
      </c>
      <c r="I85" s="73" t="s">
        <v>178</v>
      </c>
      <c r="J85" s="73" t="s">
        <v>165</v>
      </c>
      <c r="K85" s="162">
        <f t="shared" si="13"/>
        <v>73</v>
      </c>
      <c r="L85" s="162">
        <f t="shared" si="13"/>
        <v>71</v>
      </c>
      <c r="M85" s="162">
        <f t="shared" si="13"/>
        <v>66</v>
      </c>
      <c r="N85" s="162">
        <f t="shared" si="13"/>
        <v>67</v>
      </c>
      <c r="O85" s="162">
        <f t="shared" si="11"/>
        <v>74</v>
      </c>
      <c r="P85" s="162">
        <f t="shared" si="11"/>
        <v>70</v>
      </c>
      <c r="Q85" s="162">
        <f t="shared" si="11"/>
        <v>76</v>
      </c>
      <c r="R85" s="162">
        <f t="shared" si="11"/>
        <v>75</v>
      </c>
      <c r="S85" s="162"/>
      <c r="T85" s="162">
        <f t="shared" si="14"/>
        <v>66</v>
      </c>
      <c r="U85" s="162">
        <f t="shared" si="15"/>
        <v>67</v>
      </c>
      <c r="V85" s="162">
        <f t="shared" si="16"/>
        <v>70</v>
      </c>
      <c r="W85" s="162">
        <f t="shared" si="17"/>
        <v>71</v>
      </c>
      <c r="X85" s="162">
        <f t="shared" si="18"/>
        <v>73</v>
      </c>
      <c r="Y85" s="162">
        <f t="shared" si="19"/>
        <v>74</v>
      </c>
      <c r="Z85" s="162">
        <f t="shared" si="20"/>
        <v>75</v>
      </c>
      <c r="AA85" s="162">
        <f t="shared" si="21"/>
        <v>76</v>
      </c>
    </row>
    <row r="86" spans="1:27">
      <c r="A86" s="73">
        <v>85</v>
      </c>
      <c r="B86" s="73" t="str">
        <f t="shared" si="12"/>
        <v>BCFGHJKL</v>
      </c>
      <c r="C86" s="73" t="s">
        <v>164</v>
      </c>
      <c r="D86" s="73" t="s">
        <v>150</v>
      </c>
      <c r="E86" s="73" t="s">
        <v>95</v>
      </c>
      <c r="F86" s="73" t="s">
        <v>96</v>
      </c>
      <c r="G86" s="73" t="s">
        <v>151</v>
      </c>
      <c r="H86" s="73" t="s">
        <v>103</v>
      </c>
      <c r="I86" s="73" t="s">
        <v>178</v>
      </c>
      <c r="J86" s="73" t="s">
        <v>165</v>
      </c>
      <c r="K86" s="162">
        <f t="shared" si="13"/>
        <v>72</v>
      </c>
      <c r="L86" s="162">
        <f t="shared" si="13"/>
        <v>71</v>
      </c>
      <c r="M86" s="162">
        <f t="shared" si="13"/>
        <v>66</v>
      </c>
      <c r="N86" s="162">
        <f t="shared" si="13"/>
        <v>67</v>
      </c>
      <c r="O86" s="162">
        <f t="shared" si="11"/>
        <v>74</v>
      </c>
      <c r="P86" s="162">
        <f t="shared" si="11"/>
        <v>70</v>
      </c>
      <c r="Q86" s="162">
        <f t="shared" si="11"/>
        <v>76</v>
      </c>
      <c r="R86" s="162">
        <f t="shared" si="11"/>
        <v>75</v>
      </c>
      <c r="S86" s="162"/>
      <c r="T86" s="162">
        <f t="shared" si="14"/>
        <v>66</v>
      </c>
      <c r="U86" s="162">
        <f t="shared" si="15"/>
        <v>67</v>
      </c>
      <c r="V86" s="162">
        <f t="shared" si="16"/>
        <v>70</v>
      </c>
      <c r="W86" s="162">
        <f t="shared" si="17"/>
        <v>71</v>
      </c>
      <c r="X86" s="162">
        <f t="shared" si="18"/>
        <v>72</v>
      </c>
      <c r="Y86" s="162">
        <f t="shared" si="19"/>
        <v>74</v>
      </c>
      <c r="Z86" s="162">
        <f t="shared" si="20"/>
        <v>75</v>
      </c>
      <c r="AA86" s="162">
        <f t="shared" si="21"/>
        <v>76</v>
      </c>
    </row>
    <row r="87" spans="1:27">
      <c r="A87" s="73">
        <v>86</v>
      </c>
      <c r="B87" s="73" t="str">
        <f t="shared" si="12"/>
        <v>BCFGHIKL</v>
      </c>
      <c r="C87" s="73" t="s">
        <v>164</v>
      </c>
      <c r="D87" s="73" t="s">
        <v>150</v>
      </c>
      <c r="E87" s="73" t="s">
        <v>95</v>
      </c>
      <c r="F87" s="73" t="s">
        <v>96</v>
      </c>
      <c r="G87" s="73" t="s">
        <v>177</v>
      </c>
      <c r="H87" s="73" t="s">
        <v>103</v>
      </c>
      <c r="I87" s="73" t="s">
        <v>178</v>
      </c>
      <c r="J87" s="73" t="s">
        <v>165</v>
      </c>
      <c r="K87" s="162">
        <f t="shared" si="13"/>
        <v>72</v>
      </c>
      <c r="L87" s="162">
        <f t="shared" si="13"/>
        <v>71</v>
      </c>
      <c r="M87" s="162">
        <f t="shared" si="13"/>
        <v>66</v>
      </c>
      <c r="N87" s="162">
        <f t="shared" si="13"/>
        <v>67</v>
      </c>
      <c r="O87" s="162">
        <f t="shared" si="11"/>
        <v>73</v>
      </c>
      <c r="P87" s="162">
        <f t="shared" si="11"/>
        <v>70</v>
      </c>
      <c r="Q87" s="162">
        <f t="shared" si="11"/>
        <v>76</v>
      </c>
      <c r="R87" s="162">
        <f t="shared" si="11"/>
        <v>75</v>
      </c>
      <c r="S87" s="162"/>
      <c r="T87" s="162">
        <f t="shared" si="14"/>
        <v>66</v>
      </c>
      <c r="U87" s="162">
        <f t="shared" si="15"/>
        <v>67</v>
      </c>
      <c r="V87" s="162">
        <f t="shared" si="16"/>
        <v>70</v>
      </c>
      <c r="W87" s="162">
        <f t="shared" si="17"/>
        <v>71</v>
      </c>
      <c r="X87" s="162">
        <f t="shared" si="18"/>
        <v>72</v>
      </c>
      <c r="Y87" s="162">
        <f t="shared" si="19"/>
        <v>73</v>
      </c>
      <c r="Z87" s="162">
        <f t="shared" si="20"/>
        <v>75</v>
      </c>
      <c r="AA87" s="162">
        <f t="shared" si="21"/>
        <v>76</v>
      </c>
    </row>
    <row r="88" spans="1:27">
      <c r="A88" s="73">
        <v>87</v>
      </c>
      <c r="B88" s="73" t="str">
        <f t="shared" si="12"/>
        <v>BCFGHIJL</v>
      </c>
      <c r="C88" s="73" t="s">
        <v>164</v>
      </c>
      <c r="D88" s="73" t="s">
        <v>150</v>
      </c>
      <c r="E88" s="73" t="s">
        <v>95</v>
      </c>
      <c r="F88" s="73" t="s">
        <v>96</v>
      </c>
      <c r="G88" s="73" t="s">
        <v>151</v>
      </c>
      <c r="H88" s="73" t="s">
        <v>103</v>
      </c>
      <c r="I88" s="73" t="s">
        <v>178</v>
      </c>
      <c r="J88" s="73" t="s">
        <v>177</v>
      </c>
      <c r="K88" s="162">
        <f t="shared" si="13"/>
        <v>72</v>
      </c>
      <c r="L88" s="162">
        <f t="shared" si="13"/>
        <v>71</v>
      </c>
      <c r="M88" s="162">
        <f t="shared" si="13"/>
        <v>66</v>
      </c>
      <c r="N88" s="162">
        <f t="shared" si="13"/>
        <v>67</v>
      </c>
      <c r="O88" s="162">
        <f t="shared" si="11"/>
        <v>74</v>
      </c>
      <c r="P88" s="162">
        <f t="shared" si="11"/>
        <v>70</v>
      </c>
      <c r="Q88" s="162">
        <f t="shared" si="11"/>
        <v>76</v>
      </c>
      <c r="R88" s="162">
        <f t="shared" si="11"/>
        <v>73</v>
      </c>
      <c r="S88" s="162"/>
      <c r="T88" s="162">
        <f t="shared" si="14"/>
        <v>66</v>
      </c>
      <c r="U88" s="162">
        <f t="shared" si="15"/>
        <v>67</v>
      </c>
      <c r="V88" s="162">
        <f t="shared" si="16"/>
        <v>70</v>
      </c>
      <c r="W88" s="162">
        <f t="shared" si="17"/>
        <v>71</v>
      </c>
      <c r="X88" s="162">
        <f t="shared" si="18"/>
        <v>72</v>
      </c>
      <c r="Y88" s="162">
        <f t="shared" si="19"/>
        <v>73</v>
      </c>
      <c r="Z88" s="162">
        <f t="shared" si="20"/>
        <v>74</v>
      </c>
      <c r="AA88" s="162">
        <f t="shared" si="21"/>
        <v>76</v>
      </c>
    </row>
    <row r="89" spans="1:27">
      <c r="A89" s="73">
        <v>88</v>
      </c>
      <c r="B89" s="73" t="str">
        <f t="shared" si="12"/>
        <v>BCFGHIJK</v>
      </c>
      <c r="C89" s="73" t="s">
        <v>164</v>
      </c>
      <c r="D89" s="73" t="s">
        <v>150</v>
      </c>
      <c r="E89" s="73" t="s">
        <v>95</v>
      </c>
      <c r="F89" s="73" t="s">
        <v>96</v>
      </c>
      <c r="G89" s="73" t="s">
        <v>151</v>
      </c>
      <c r="H89" s="73" t="s">
        <v>103</v>
      </c>
      <c r="I89" s="73" t="s">
        <v>177</v>
      </c>
      <c r="J89" s="73" t="s">
        <v>165</v>
      </c>
      <c r="K89" s="162">
        <f t="shared" si="13"/>
        <v>72</v>
      </c>
      <c r="L89" s="162">
        <f t="shared" si="13"/>
        <v>71</v>
      </c>
      <c r="M89" s="162">
        <f t="shared" si="13"/>
        <v>66</v>
      </c>
      <c r="N89" s="162">
        <f t="shared" si="13"/>
        <v>67</v>
      </c>
      <c r="O89" s="162">
        <f t="shared" si="11"/>
        <v>74</v>
      </c>
      <c r="P89" s="162">
        <f t="shared" si="11"/>
        <v>70</v>
      </c>
      <c r="Q89" s="162">
        <f t="shared" si="11"/>
        <v>73</v>
      </c>
      <c r="R89" s="162">
        <f t="shared" si="11"/>
        <v>75</v>
      </c>
      <c r="S89" s="162"/>
      <c r="T89" s="162">
        <f t="shared" si="14"/>
        <v>66</v>
      </c>
      <c r="U89" s="162">
        <f t="shared" si="15"/>
        <v>67</v>
      </c>
      <c r="V89" s="162">
        <f t="shared" si="16"/>
        <v>70</v>
      </c>
      <c r="W89" s="162">
        <f t="shared" si="17"/>
        <v>71</v>
      </c>
      <c r="X89" s="162">
        <f t="shared" si="18"/>
        <v>72</v>
      </c>
      <c r="Y89" s="162">
        <f t="shared" si="19"/>
        <v>73</v>
      </c>
      <c r="Z89" s="162">
        <f t="shared" si="20"/>
        <v>74</v>
      </c>
      <c r="AA89" s="162">
        <f t="shared" si="21"/>
        <v>75</v>
      </c>
    </row>
    <row r="90" spans="1:27">
      <c r="A90" s="73">
        <v>89</v>
      </c>
      <c r="B90" s="73" t="str">
        <f t="shared" si="12"/>
        <v>BCEHIJKL</v>
      </c>
      <c r="C90" s="73" t="s">
        <v>102</v>
      </c>
      <c r="D90" s="73" t="s">
        <v>151</v>
      </c>
      <c r="E90" s="73" t="s">
        <v>95</v>
      </c>
      <c r="F90" s="73" t="s">
        <v>96</v>
      </c>
      <c r="G90" s="73" t="s">
        <v>177</v>
      </c>
      <c r="H90" s="73" t="s">
        <v>164</v>
      </c>
      <c r="I90" s="73" t="s">
        <v>178</v>
      </c>
      <c r="J90" s="73" t="s">
        <v>165</v>
      </c>
      <c r="K90" s="162">
        <f t="shared" si="13"/>
        <v>69</v>
      </c>
      <c r="L90" s="162">
        <f t="shared" si="13"/>
        <v>74</v>
      </c>
      <c r="M90" s="162">
        <f t="shared" si="13"/>
        <v>66</v>
      </c>
      <c r="N90" s="162">
        <f t="shared" si="13"/>
        <v>67</v>
      </c>
      <c r="O90" s="162">
        <f t="shared" si="11"/>
        <v>73</v>
      </c>
      <c r="P90" s="162">
        <f t="shared" si="11"/>
        <v>72</v>
      </c>
      <c r="Q90" s="162">
        <f t="shared" si="11"/>
        <v>76</v>
      </c>
      <c r="R90" s="162">
        <f t="shared" si="11"/>
        <v>75</v>
      </c>
      <c r="S90" s="162"/>
      <c r="T90" s="162">
        <f t="shared" si="14"/>
        <v>66</v>
      </c>
      <c r="U90" s="162">
        <f t="shared" si="15"/>
        <v>67</v>
      </c>
      <c r="V90" s="162">
        <f t="shared" si="16"/>
        <v>69</v>
      </c>
      <c r="W90" s="162">
        <f t="shared" si="17"/>
        <v>72</v>
      </c>
      <c r="X90" s="162">
        <f t="shared" si="18"/>
        <v>73</v>
      </c>
      <c r="Y90" s="162">
        <f t="shared" si="19"/>
        <v>74</v>
      </c>
      <c r="Z90" s="162">
        <f t="shared" si="20"/>
        <v>75</v>
      </c>
      <c r="AA90" s="162">
        <f t="shared" si="21"/>
        <v>76</v>
      </c>
    </row>
    <row r="91" spans="1:27">
      <c r="A91" s="73">
        <v>90</v>
      </c>
      <c r="B91" s="73" t="str">
        <f t="shared" si="12"/>
        <v>BCEGIJKL</v>
      </c>
      <c r="C91" s="73" t="s">
        <v>102</v>
      </c>
      <c r="D91" s="73" t="s">
        <v>151</v>
      </c>
      <c r="E91" s="73" t="s">
        <v>95</v>
      </c>
      <c r="F91" s="73" t="s">
        <v>96</v>
      </c>
      <c r="G91" s="73" t="s">
        <v>177</v>
      </c>
      <c r="H91" s="73" t="s">
        <v>150</v>
      </c>
      <c r="I91" s="73" t="s">
        <v>178</v>
      </c>
      <c r="J91" s="73" t="s">
        <v>165</v>
      </c>
      <c r="K91" s="162">
        <f t="shared" si="13"/>
        <v>69</v>
      </c>
      <c r="L91" s="162">
        <f t="shared" si="13"/>
        <v>74</v>
      </c>
      <c r="M91" s="162">
        <f t="shared" si="13"/>
        <v>66</v>
      </c>
      <c r="N91" s="162">
        <f t="shared" si="13"/>
        <v>67</v>
      </c>
      <c r="O91" s="162">
        <f t="shared" si="11"/>
        <v>73</v>
      </c>
      <c r="P91" s="162">
        <f t="shared" si="11"/>
        <v>71</v>
      </c>
      <c r="Q91" s="162">
        <f t="shared" si="11"/>
        <v>76</v>
      </c>
      <c r="R91" s="162">
        <f t="shared" si="11"/>
        <v>75</v>
      </c>
      <c r="S91" s="162"/>
      <c r="T91" s="162">
        <f t="shared" si="14"/>
        <v>66</v>
      </c>
      <c r="U91" s="162">
        <f t="shared" si="15"/>
        <v>67</v>
      </c>
      <c r="V91" s="162">
        <f t="shared" si="16"/>
        <v>69</v>
      </c>
      <c r="W91" s="162">
        <f t="shared" si="17"/>
        <v>71</v>
      </c>
      <c r="X91" s="162">
        <f t="shared" si="18"/>
        <v>73</v>
      </c>
      <c r="Y91" s="162">
        <f t="shared" si="19"/>
        <v>74</v>
      </c>
      <c r="Z91" s="162">
        <f t="shared" si="20"/>
        <v>75</v>
      </c>
      <c r="AA91" s="162">
        <f t="shared" si="21"/>
        <v>76</v>
      </c>
    </row>
    <row r="92" spans="1:27">
      <c r="A92" s="73">
        <v>91</v>
      </c>
      <c r="B92" s="73" t="str">
        <f t="shared" si="12"/>
        <v>BCEGHJKL</v>
      </c>
      <c r="C92" s="73" t="s">
        <v>102</v>
      </c>
      <c r="D92" s="73" t="s">
        <v>151</v>
      </c>
      <c r="E92" s="73" t="s">
        <v>95</v>
      </c>
      <c r="F92" s="73" t="s">
        <v>96</v>
      </c>
      <c r="G92" s="73" t="s">
        <v>164</v>
      </c>
      <c r="H92" s="73" t="s">
        <v>150</v>
      </c>
      <c r="I92" s="73" t="s">
        <v>178</v>
      </c>
      <c r="J92" s="73" t="s">
        <v>165</v>
      </c>
      <c r="K92" s="162">
        <f t="shared" si="13"/>
        <v>69</v>
      </c>
      <c r="L92" s="162">
        <f t="shared" si="13"/>
        <v>74</v>
      </c>
      <c r="M92" s="162">
        <f t="shared" si="13"/>
        <v>66</v>
      </c>
      <c r="N92" s="162">
        <f t="shared" si="13"/>
        <v>67</v>
      </c>
      <c r="O92" s="162">
        <f t="shared" si="11"/>
        <v>72</v>
      </c>
      <c r="P92" s="162">
        <f t="shared" si="11"/>
        <v>71</v>
      </c>
      <c r="Q92" s="162">
        <f t="shared" si="11"/>
        <v>76</v>
      </c>
      <c r="R92" s="162">
        <f t="shared" si="11"/>
        <v>75</v>
      </c>
      <c r="S92" s="162"/>
      <c r="T92" s="162">
        <f t="shared" si="14"/>
        <v>66</v>
      </c>
      <c r="U92" s="162">
        <f t="shared" si="15"/>
        <v>67</v>
      </c>
      <c r="V92" s="162">
        <f t="shared" si="16"/>
        <v>69</v>
      </c>
      <c r="W92" s="162">
        <f t="shared" si="17"/>
        <v>71</v>
      </c>
      <c r="X92" s="162">
        <f t="shared" si="18"/>
        <v>72</v>
      </c>
      <c r="Y92" s="162">
        <f t="shared" si="19"/>
        <v>74</v>
      </c>
      <c r="Z92" s="162">
        <f t="shared" si="20"/>
        <v>75</v>
      </c>
      <c r="AA92" s="162">
        <f t="shared" si="21"/>
        <v>76</v>
      </c>
    </row>
    <row r="93" spans="1:27">
      <c r="A93" s="73">
        <v>92</v>
      </c>
      <c r="B93" s="73" t="str">
        <f t="shared" si="12"/>
        <v>BCEGHIKL</v>
      </c>
      <c r="C93" s="73" t="s">
        <v>102</v>
      </c>
      <c r="D93" s="73" t="s">
        <v>150</v>
      </c>
      <c r="E93" s="73" t="s">
        <v>95</v>
      </c>
      <c r="F93" s="73" t="s">
        <v>96</v>
      </c>
      <c r="G93" s="73" t="s">
        <v>177</v>
      </c>
      <c r="H93" s="73" t="s">
        <v>164</v>
      </c>
      <c r="I93" s="73" t="s">
        <v>178</v>
      </c>
      <c r="J93" s="73" t="s">
        <v>165</v>
      </c>
      <c r="K93" s="162">
        <f t="shared" si="13"/>
        <v>69</v>
      </c>
      <c r="L93" s="162">
        <f t="shared" si="13"/>
        <v>71</v>
      </c>
      <c r="M93" s="162">
        <f t="shared" si="13"/>
        <v>66</v>
      </c>
      <c r="N93" s="162">
        <f t="shared" si="13"/>
        <v>67</v>
      </c>
      <c r="O93" s="162">
        <f t="shared" si="11"/>
        <v>73</v>
      </c>
      <c r="P93" s="162">
        <f t="shared" si="11"/>
        <v>72</v>
      </c>
      <c r="Q93" s="162">
        <f t="shared" si="11"/>
        <v>76</v>
      </c>
      <c r="R93" s="162">
        <f t="shared" si="11"/>
        <v>75</v>
      </c>
      <c r="S93" s="162"/>
      <c r="T93" s="162">
        <f t="shared" si="14"/>
        <v>66</v>
      </c>
      <c r="U93" s="162">
        <f t="shared" si="15"/>
        <v>67</v>
      </c>
      <c r="V93" s="162">
        <f t="shared" si="16"/>
        <v>69</v>
      </c>
      <c r="W93" s="162">
        <f t="shared" si="17"/>
        <v>71</v>
      </c>
      <c r="X93" s="162">
        <f t="shared" si="18"/>
        <v>72</v>
      </c>
      <c r="Y93" s="162">
        <f t="shared" si="19"/>
        <v>73</v>
      </c>
      <c r="Z93" s="162">
        <f t="shared" si="20"/>
        <v>75</v>
      </c>
      <c r="AA93" s="162">
        <f t="shared" si="21"/>
        <v>76</v>
      </c>
    </row>
    <row r="94" spans="1:27">
      <c r="A94" s="73">
        <v>93</v>
      </c>
      <c r="B94" s="73" t="str">
        <f t="shared" si="12"/>
        <v>BCEGHIJL</v>
      </c>
      <c r="C94" s="73" t="s">
        <v>102</v>
      </c>
      <c r="D94" s="73" t="s">
        <v>151</v>
      </c>
      <c r="E94" s="73" t="s">
        <v>95</v>
      </c>
      <c r="F94" s="73" t="s">
        <v>96</v>
      </c>
      <c r="G94" s="73" t="s">
        <v>164</v>
      </c>
      <c r="H94" s="73" t="s">
        <v>150</v>
      </c>
      <c r="I94" s="73" t="s">
        <v>178</v>
      </c>
      <c r="J94" s="73" t="s">
        <v>177</v>
      </c>
      <c r="K94" s="162">
        <f t="shared" si="13"/>
        <v>69</v>
      </c>
      <c r="L94" s="162">
        <f t="shared" si="13"/>
        <v>74</v>
      </c>
      <c r="M94" s="162">
        <f t="shared" si="13"/>
        <v>66</v>
      </c>
      <c r="N94" s="162">
        <f t="shared" si="13"/>
        <v>67</v>
      </c>
      <c r="O94" s="162">
        <f t="shared" si="11"/>
        <v>72</v>
      </c>
      <c r="P94" s="162">
        <f t="shared" si="11"/>
        <v>71</v>
      </c>
      <c r="Q94" s="162">
        <f t="shared" si="11"/>
        <v>76</v>
      </c>
      <c r="R94" s="162">
        <f t="shared" si="11"/>
        <v>73</v>
      </c>
      <c r="S94" s="162"/>
      <c r="T94" s="162">
        <f t="shared" si="14"/>
        <v>66</v>
      </c>
      <c r="U94" s="162">
        <f t="shared" si="15"/>
        <v>67</v>
      </c>
      <c r="V94" s="162">
        <f t="shared" si="16"/>
        <v>69</v>
      </c>
      <c r="W94" s="162">
        <f t="shared" si="17"/>
        <v>71</v>
      </c>
      <c r="X94" s="162">
        <f t="shared" si="18"/>
        <v>72</v>
      </c>
      <c r="Y94" s="162">
        <f t="shared" si="19"/>
        <v>73</v>
      </c>
      <c r="Z94" s="162">
        <f t="shared" si="20"/>
        <v>74</v>
      </c>
      <c r="AA94" s="162">
        <f t="shared" si="21"/>
        <v>76</v>
      </c>
    </row>
    <row r="95" spans="1:27">
      <c r="A95" s="73">
        <v>94</v>
      </c>
      <c r="B95" s="73" t="str">
        <f t="shared" si="12"/>
        <v>BCEGHIJK</v>
      </c>
      <c r="C95" s="73" t="s">
        <v>102</v>
      </c>
      <c r="D95" s="73" t="s">
        <v>151</v>
      </c>
      <c r="E95" s="73" t="s">
        <v>95</v>
      </c>
      <c r="F95" s="73" t="s">
        <v>96</v>
      </c>
      <c r="G95" s="73" t="s">
        <v>164</v>
      </c>
      <c r="H95" s="73" t="s">
        <v>150</v>
      </c>
      <c r="I95" s="73" t="s">
        <v>177</v>
      </c>
      <c r="J95" s="73" t="s">
        <v>165</v>
      </c>
      <c r="K95" s="162">
        <f t="shared" si="13"/>
        <v>69</v>
      </c>
      <c r="L95" s="162">
        <f t="shared" si="13"/>
        <v>74</v>
      </c>
      <c r="M95" s="162">
        <f t="shared" si="13"/>
        <v>66</v>
      </c>
      <c r="N95" s="162">
        <f t="shared" si="13"/>
        <v>67</v>
      </c>
      <c r="O95" s="162">
        <f t="shared" si="11"/>
        <v>72</v>
      </c>
      <c r="P95" s="162">
        <f t="shared" si="11"/>
        <v>71</v>
      </c>
      <c r="Q95" s="162">
        <f t="shared" si="11"/>
        <v>73</v>
      </c>
      <c r="R95" s="162">
        <f t="shared" si="11"/>
        <v>75</v>
      </c>
      <c r="S95" s="162"/>
      <c r="T95" s="162">
        <f t="shared" si="14"/>
        <v>66</v>
      </c>
      <c r="U95" s="162">
        <f t="shared" si="15"/>
        <v>67</v>
      </c>
      <c r="V95" s="162">
        <f t="shared" si="16"/>
        <v>69</v>
      </c>
      <c r="W95" s="162">
        <f t="shared" si="17"/>
        <v>71</v>
      </c>
      <c r="X95" s="162">
        <f t="shared" si="18"/>
        <v>72</v>
      </c>
      <c r="Y95" s="162">
        <f t="shared" si="19"/>
        <v>73</v>
      </c>
      <c r="Z95" s="162">
        <f t="shared" si="20"/>
        <v>74</v>
      </c>
      <c r="AA95" s="162">
        <f t="shared" si="21"/>
        <v>75</v>
      </c>
    </row>
    <row r="96" spans="1:27">
      <c r="A96" s="73">
        <v>95</v>
      </c>
      <c r="B96" s="73" t="str">
        <f t="shared" si="12"/>
        <v>BCEFIJKL</v>
      </c>
      <c r="C96" s="73" t="s">
        <v>102</v>
      </c>
      <c r="D96" s="73" t="s">
        <v>151</v>
      </c>
      <c r="E96" s="73" t="s">
        <v>95</v>
      </c>
      <c r="F96" s="73" t="s">
        <v>96</v>
      </c>
      <c r="G96" s="73" t="s">
        <v>177</v>
      </c>
      <c r="H96" s="73" t="s">
        <v>103</v>
      </c>
      <c r="I96" s="73" t="s">
        <v>178</v>
      </c>
      <c r="J96" s="73" t="s">
        <v>165</v>
      </c>
      <c r="K96" s="162">
        <f t="shared" si="13"/>
        <v>69</v>
      </c>
      <c r="L96" s="162">
        <f t="shared" si="13"/>
        <v>74</v>
      </c>
      <c r="M96" s="162">
        <f t="shared" si="13"/>
        <v>66</v>
      </c>
      <c r="N96" s="162">
        <f t="shared" si="13"/>
        <v>67</v>
      </c>
      <c r="O96" s="162">
        <f t="shared" si="11"/>
        <v>73</v>
      </c>
      <c r="P96" s="162">
        <f t="shared" si="11"/>
        <v>70</v>
      </c>
      <c r="Q96" s="162">
        <f t="shared" si="11"/>
        <v>76</v>
      </c>
      <c r="R96" s="162">
        <f t="shared" si="11"/>
        <v>75</v>
      </c>
      <c r="S96" s="162"/>
      <c r="T96" s="162">
        <f t="shared" si="14"/>
        <v>66</v>
      </c>
      <c r="U96" s="162">
        <f t="shared" si="15"/>
        <v>67</v>
      </c>
      <c r="V96" s="162">
        <f t="shared" si="16"/>
        <v>69</v>
      </c>
      <c r="W96" s="162">
        <f t="shared" si="17"/>
        <v>70</v>
      </c>
      <c r="X96" s="162">
        <f t="shared" si="18"/>
        <v>73</v>
      </c>
      <c r="Y96" s="162">
        <f t="shared" si="19"/>
        <v>74</v>
      </c>
      <c r="Z96" s="162">
        <f t="shared" si="20"/>
        <v>75</v>
      </c>
      <c r="AA96" s="162">
        <f t="shared" si="21"/>
        <v>76</v>
      </c>
    </row>
    <row r="97" spans="1:27">
      <c r="A97" s="73">
        <v>96</v>
      </c>
      <c r="B97" s="73" t="str">
        <f t="shared" si="12"/>
        <v>BCEFHJKL</v>
      </c>
      <c r="C97" s="73" t="s">
        <v>102</v>
      </c>
      <c r="D97" s="73" t="s">
        <v>151</v>
      </c>
      <c r="E97" s="73" t="s">
        <v>95</v>
      </c>
      <c r="F97" s="73" t="s">
        <v>96</v>
      </c>
      <c r="G97" s="73" t="s">
        <v>164</v>
      </c>
      <c r="H97" s="73" t="s">
        <v>103</v>
      </c>
      <c r="I97" s="73" t="s">
        <v>178</v>
      </c>
      <c r="J97" s="73" t="s">
        <v>165</v>
      </c>
      <c r="K97" s="162">
        <f t="shared" si="13"/>
        <v>69</v>
      </c>
      <c r="L97" s="162">
        <f t="shared" si="13"/>
        <v>74</v>
      </c>
      <c r="M97" s="162">
        <f t="shared" si="13"/>
        <v>66</v>
      </c>
      <c r="N97" s="162">
        <f t="shared" si="13"/>
        <v>67</v>
      </c>
      <c r="O97" s="162">
        <f t="shared" si="11"/>
        <v>72</v>
      </c>
      <c r="P97" s="162">
        <f t="shared" si="11"/>
        <v>70</v>
      </c>
      <c r="Q97" s="162">
        <f t="shared" si="11"/>
        <v>76</v>
      </c>
      <c r="R97" s="162">
        <f t="shared" si="11"/>
        <v>75</v>
      </c>
      <c r="S97" s="162"/>
      <c r="T97" s="162">
        <f t="shared" si="14"/>
        <v>66</v>
      </c>
      <c r="U97" s="162">
        <f t="shared" si="15"/>
        <v>67</v>
      </c>
      <c r="V97" s="162">
        <f t="shared" si="16"/>
        <v>69</v>
      </c>
      <c r="W97" s="162">
        <f t="shared" si="17"/>
        <v>70</v>
      </c>
      <c r="X97" s="162">
        <f t="shared" si="18"/>
        <v>72</v>
      </c>
      <c r="Y97" s="162">
        <f t="shared" si="19"/>
        <v>74</v>
      </c>
      <c r="Z97" s="162">
        <f t="shared" si="20"/>
        <v>75</v>
      </c>
      <c r="AA97" s="162">
        <f t="shared" si="21"/>
        <v>76</v>
      </c>
    </row>
    <row r="98" spans="1:27">
      <c r="A98" s="73">
        <v>97</v>
      </c>
      <c r="B98" s="73" t="str">
        <f t="shared" si="12"/>
        <v>BCEFHIKL</v>
      </c>
      <c r="C98" s="73" t="s">
        <v>102</v>
      </c>
      <c r="D98" s="73" t="s">
        <v>177</v>
      </c>
      <c r="E98" s="73" t="s">
        <v>95</v>
      </c>
      <c r="F98" s="73" t="s">
        <v>96</v>
      </c>
      <c r="G98" s="73" t="s">
        <v>164</v>
      </c>
      <c r="H98" s="73" t="s">
        <v>103</v>
      </c>
      <c r="I98" s="73" t="s">
        <v>178</v>
      </c>
      <c r="J98" s="73" t="s">
        <v>165</v>
      </c>
      <c r="K98" s="162">
        <f t="shared" si="13"/>
        <v>69</v>
      </c>
      <c r="L98" s="162">
        <f t="shared" si="13"/>
        <v>73</v>
      </c>
      <c r="M98" s="162">
        <f t="shared" si="13"/>
        <v>66</v>
      </c>
      <c r="N98" s="162">
        <f t="shared" si="13"/>
        <v>67</v>
      </c>
      <c r="O98" s="162">
        <f t="shared" si="11"/>
        <v>72</v>
      </c>
      <c r="P98" s="162">
        <f t="shared" si="11"/>
        <v>70</v>
      </c>
      <c r="Q98" s="162">
        <f t="shared" si="11"/>
        <v>76</v>
      </c>
      <c r="R98" s="162">
        <f t="shared" si="11"/>
        <v>75</v>
      </c>
      <c r="S98" s="162"/>
      <c r="T98" s="162">
        <f t="shared" si="14"/>
        <v>66</v>
      </c>
      <c r="U98" s="162">
        <f t="shared" si="15"/>
        <v>67</v>
      </c>
      <c r="V98" s="162">
        <f t="shared" si="16"/>
        <v>69</v>
      </c>
      <c r="W98" s="162">
        <f t="shared" si="17"/>
        <v>70</v>
      </c>
      <c r="X98" s="162">
        <f t="shared" si="18"/>
        <v>72</v>
      </c>
      <c r="Y98" s="162">
        <f t="shared" si="19"/>
        <v>73</v>
      </c>
      <c r="Z98" s="162">
        <f t="shared" si="20"/>
        <v>75</v>
      </c>
      <c r="AA98" s="162">
        <f t="shared" si="21"/>
        <v>76</v>
      </c>
    </row>
    <row r="99" spans="1:27">
      <c r="A99" s="73">
        <v>98</v>
      </c>
      <c r="B99" s="73" t="str">
        <f t="shared" si="12"/>
        <v>BCEFHIJL</v>
      </c>
      <c r="C99" s="73" t="s">
        <v>102</v>
      </c>
      <c r="D99" s="73" t="s">
        <v>151</v>
      </c>
      <c r="E99" s="73" t="s">
        <v>95</v>
      </c>
      <c r="F99" s="73" t="s">
        <v>96</v>
      </c>
      <c r="G99" s="73" t="s">
        <v>164</v>
      </c>
      <c r="H99" s="73" t="s">
        <v>103</v>
      </c>
      <c r="I99" s="73" t="s">
        <v>178</v>
      </c>
      <c r="J99" s="73" t="s">
        <v>177</v>
      </c>
      <c r="K99" s="162">
        <f t="shared" si="13"/>
        <v>69</v>
      </c>
      <c r="L99" s="162">
        <f t="shared" si="13"/>
        <v>74</v>
      </c>
      <c r="M99" s="162">
        <f t="shared" si="13"/>
        <v>66</v>
      </c>
      <c r="N99" s="162">
        <f t="shared" si="13"/>
        <v>67</v>
      </c>
      <c r="O99" s="162">
        <f t="shared" si="11"/>
        <v>72</v>
      </c>
      <c r="P99" s="162">
        <f t="shared" si="11"/>
        <v>70</v>
      </c>
      <c r="Q99" s="162">
        <f t="shared" si="11"/>
        <v>76</v>
      </c>
      <c r="R99" s="162">
        <f t="shared" si="11"/>
        <v>73</v>
      </c>
      <c r="S99" s="162"/>
      <c r="T99" s="162">
        <f t="shared" si="14"/>
        <v>66</v>
      </c>
      <c r="U99" s="162">
        <f t="shared" si="15"/>
        <v>67</v>
      </c>
      <c r="V99" s="162">
        <f t="shared" si="16"/>
        <v>69</v>
      </c>
      <c r="W99" s="162">
        <f t="shared" si="17"/>
        <v>70</v>
      </c>
      <c r="X99" s="162">
        <f t="shared" si="18"/>
        <v>72</v>
      </c>
      <c r="Y99" s="162">
        <f t="shared" si="19"/>
        <v>73</v>
      </c>
      <c r="Z99" s="162">
        <f t="shared" si="20"/>
        <v>74</v>
      </c>
      <c r="AA99" s="162">
        <f t="shared" si="21"/>
        <v>76</v>
      </c>
    </row>
    <row r="100" spans="1:27">
      <c r="A100" s="73">
        <v>99</v>
      </c>
      <c r="B100" s="73" t="str">
        <f t="shared" si="12"/>
        <v>BCEFHIJK</v>
      </c>
      <c r="C100" s="73" t="s">
        <v>102</v>
      </c>
      <c r="D100" s="73" t="s">
        <v>151</v>
      </c>
      <c r="E100" s="73" t="s">
        <v>95</v>
      </c>
      <c r="F100" s="73" t="s">
        <v>96</v>
      </c>
      <c r="G100" s="73" t="s">
        <v>164</v>
      </c>
      <c r="H100" s="73" t="s">
        <v>103</v>
      </c>
      <c r="I100" s="73" t="s">
        <v>177</v>
      </c>
      <c r="J100" s="73" t="s">
        <v>165</v>
      </c>
      <c r="K100" s="162">
        <f t="shared" si="13"/>
        <v>69</v>
      </c>
      <c r="L100" s="162">
        <f t="shared" si="13"/>
        <v>74</v>
      </c>
      <c r="M100" s="162">
        <f t="shared" si="13"/>
        <v>66</v>
      </c>
      <c r="N100" s="162">
        <f t="shared" si="13"/>
        <v>67</v>
      </c>
      <c r="O100" s="162">
        <f t="shared" si="11"/>
        <v>72</v>
      </c>
      <c r="P100" s="162">
        <f t="shared" si="11"/>
        <v>70</v>
      </c>
      <c r="Q100" s="162">
        <f t="shared" si="11"/>
        <v>73</v>
      </c>
      <c r="R100" s="162">
        <f t="shared" si="11"/>
        <v>75</v>
      </c>
      <c r="S100" s="162"/>
      <c r="T100" s="162">
        <f t="shared" si="14"/>
        <v>66</v>
      </c>
      <c r="U100" s="162">
        <f t="shared" si="15"/>
        <v>67</v>
      </c>
      <c r="V100" s="162">
        <f t="shared" si="16"/>
        <v>69</v>
      </c>
      <c r="W100" s="162">
        <f t="shared" si="17"/>
        <v>70</v>
      </c>
      <c r="X100" s="162">
        <f t="shared" si="18"/>
        <v>72</v>
      </c>
      <c r="Y100" s="162">
        <f t="shared" si="19"/>
        <v>73</v>
      </c>
      <c r="Z100" s="162">
        <f t="shared" si="20"/>
        <v>74</v>
      </c>
      <c r="AA100" s="162">
        <f t="shared" si="21"/>
        <v>75</v>
      </c>
    </row>
    <row r="101" spans="1:27">
      <c r="A101" s="73">
        <v>100</v>
      </c>
      <c r="B101" s="73" t="str">
        <f t="shared" si="12"/>
        <v>BCEFGJKL</v>
      </c>
      <c r="C101" s="73" t="s">
        <v>102</v>
      </c>
      <c r="D101" s="73" t="s">
        <v>150</v>
      </c>
      <c r="E101" s="73" t="s">
        <v>95</v>
      </c>
      <c r="F101" s="73" t="s">
        <v>96</v>
      </c>
      <c r="G101" s="73" t="s">
        <v>151</v>
      </c>
      <c r="H101" s="73" t="s">
        <v>103</v>
      </c>
      <c r="I101" s="73" t="s">
        <v>178</v>
      </c>
      <c r="J101" s="73" t="s">
        <v>165</v>
      </c>
      <c r="K101" s="162">
        <f t="shared" si="13"/>
        <v>69</v>
      </c>
      <c r="L101" s="162">
        <f t="shared" si="13"/>
        <v>71</v>
      </c>
      <c r="M101" s="162">
        <f t="shared" si="13"/>
        <v>66</v>
      </c>
      <c r="N101" s="162">
        <f t="shared" si="13"/>
        <v>67</v>
      </c>
      <c r="O101" s="162">
        <f t="shared" si="11"/>
        <v>74</v>
      </c>
      <c r="P101" s="162">
        <f t="shared" si="11"/>
        <v>70</v>
      </c>
      <c r="Q101" s="162">
        <f t="shared" si="11"/>
        <v>76</v>
      </c>
      <c r="R101" s="162">
        <f t="shared" ref="R101:R164" si="22">CODE(MID(J101,2,1))</f>
        <v>75</v>
      </c>
      <c r="S101" s="162"/>
      <c r="T101" s="162">
        <f t="shared" si="14"/>
        <v>66</v>
      </c>
      <c r="U101" s="162">
        <f t="shared" si="15"/>
        <v>67</v>
      </c>
      <c r="V101" s="162">
        <f t="shared" si="16"/>
        <v>69</v>
      </c>
      <c r="W101" s="162">
        <f t="shared" si="17"/>
        <v>70</v>
      </c>
      <c r="X101" s="162">
        <f t="shared" si="18"/>
        <v>71</v>
      </c>
      <c r="Y101" s="162">
        <f t="shared" si="19"/>
        <v>74</v>
      </c>
      <c r="Z101" s="162">
        <f t="shared" si="20"/>
        <v>75</v>
      </c>
      <c r="AA101" s="162">
        <f t="shared" si="21"/>
        <v>76</v>
      </c>
    </row>
    <row r="102" spans="1:27">
      <c r="A102" s="73">
        <v>101</v>
      </c>
      <c r="B102" s="73" t="str">
        <f t="shared" si="12"/>
        <v>BCEFGIKL</v>
      </c>
      <c r="C102" s="73" t="s">
        <v>102</v>
      </c>
      <c r="D102" s="73" t="s">
        <v>150</v>
      </c>
      <c r="E102" s="73" t="s">
        <v>95</v>
      </c>
      <c r="F102" s="73" t="s">
        <v>96</v>
      </c>
      <c r="G102" s="73" t="s">
        <v>177</v>
      </c>
      <c r="H102" s="73" t="s">
        <v>103</v>
      </c>
      <c r="I102" s="73" t="s">
        <v>178</v>
      </c>
      <c r="J102" s="73" t="s">
        <v>165</v>
      </c>
      <c r="K102" s="162">
        <f t="shared" si="13"/>
        <v>69</v>
      </c>
      <c r="L102" s="162">
        <f t="shared" si="13"/>
        <v>71</v>
      </c>
      <c r="M102" s="162">
        <f t="shared" si="13"/>
        <v>66</v>
      </c>
      <c r="N102" s="162">
        <f t="shared" si="13"/>
        <v>67</v>
      </c>
      <c r="O102" s="162">
        <f t="shared" si="13"/>
        <v>73</v>
      </c>
      <c r="P102" s="162">
        <f t="shared" si="13"/>
        <v>70</v>
      </c>
      <c r="Q102" s="162">
        <f t="shared" si="13"/>
        <v>76</v>
      </c>
      <c r="R102" s="162">
        <f t="shared" si="22"/>
        <v>75</v>
      </c>
      <c r="S102" s="162"/>
      <c r="T102" s="162">
        <f t="shared" si="14"/>
        <v>66</v>
      </c>
      <c r="U102" s="162">
        <f t="shared" si="15"/>
        <v>67</v>
      </c>
      <c r="V102" s="162">
        <f t="shared" si="16"/>
        <v>69</v>
      </c>
      <c r="W102" s="162">
        <f t="shared" si="17"/>
        <v>70</v>
      </c>
      <c r="X102" s="162">
        <f t="shared" si="18"/>
        <v>71</v>
      </c>
      <c r="Y102" s="162">
        <f t="shared" si="19"/>
        <v>73</v>
      </c>
      <c r="Z102" s="162">
        <f t="shared" si="20"/>
        <v>75</v>
      </c>
      <c r="AA102" s="162">
        <f t="shared" si="21"/>
        <v>76</v>
      </c>
    </row>
    <row r="103" spans="1:27">
      <c r="A103" s="73">
        <v>102</v>
      </c>
      <c r="B103" s="73" t="str">
        <f t="shared" si="12"/>
        <v>BCEFGIJL</v>
      </c>
      <c r="C103" s="73" t="s">
        <v>102</v>
      </c>
      <c r="D103" s="73" t="s">
        <v>150</v>
      </c>
      <c r="E103" s="73" t="s">
        <v>95</v>
      </c>
      <c r="F103" s="73" t="s">
        <v>96</v>
      </c>
      <c r="G103" s="73" t="s">
        <v>151</v>
      </c>
      <c r="H103" s="73" t="s">
        <v>103</v>
      </c>
      <c r="I103" s="73" t="s">
        <v>178</v>
      </c>
      <c r="J103" s="73" t="s">
        <v>177</v>
      </c>
      <c r="K103" s="162">
        <f t="shared" si="13"/>
        <v>69</v>
      </c>
      <c r="L103" s="162">
        <f t="shared" si="13"/>
        <v>71</v>
      </c>
      <c r="M103" s="162">
        <f t="shared" si="13"/>
        <v>66</v>
      </c>
      <c r="N103" s="162">
        <f t="shared" si="13"/>
        <v>67</v>
      </c>
      <c r="O103" s="162">
        <f t="shared" si="13"/>
        <v>74</v>
      </c>
      <c r="P103" s="162">
        <f t="shared" si="13"/>
        <v>70</v>
      </c>
      <c r="Q103" s="162">
        <f t="shared" si="13"/>
        <v>76</v>
      </c>
      <c r="R103" s="162">
        <f t="shared" si="22"/>
        <v>73</v>
      </c>
      <c r="S103" s="162"/>
      <c r="T103" s="162">
        <f t="shared" si="14"/>
        <v>66</v>
      </c>
      <c r="U103" s="162">
        <f t="shared" si="15"/>
        <v>67</v>
      </c>
      <c r="V103" s="162">
        <f t="shared" si="16"/>
        <v>69</v>
      </c>
      <c r="W103" s="162">
        <f t="shared" si="17"/>
        <v>70</v>
      </c>
      <c r="X103" s="162">
        <f t="shared" si="18"/>
        <v>71</v>
      </c>
      <c r="Y103" s="162">
        <f t="shared" si="19"/>
        <v>73</v>
      </c>
      <c r="Z103" s="162">
        <f t="shared" si="20"/>
        <v>74</v>
      </c>
      <c r="AA103" s="162">
        <f t="shared" si="21"/>
        <v>76</v>
      </c>
    </row>
    <row r="104" spans="1:27">
      <c r="A104" s="73">
        <v>103</v>
      </c>
      <c r="B104" s="73" t="str">
        <f t="shared" si="12"/>
        <v>BCEFGIJK</v>
      </c>
      <c r="C104" s="73" t="s">
        <v>102</v>
      </c>
      <c r="D104" s="73" t="s">
        <v>150</v>
      </c>
      <c r="E104" s="73" t="s">
        <v>95</v>
      </c>
      <c r="F104" s="73" t="s">
        <v>96</v>
      </c>
      <c r="G104" s="73" t="s">
        <v>151</v>
      </c>
      <c r="H104" s="73" t="s">
        <v>103</v>
      </c>
      <c r="I104" s="73" t="s">
        <v>177</v>
      </c>
      <c r="J104" s="73" t="s">
        <v>165</v>
      </c>
      <c r="K104" s="162">
        <f t="shared" si="13"/>
        <v>69</v>
      </c>
      <c r="L104" s="162">
        <f t="shared" si="13"/>
        <v>71</v>
      </c>
      <c r="M104" s="162">
        <f t="shared" si="13"/>
        <v>66</v>
      </c>
      <c r="N104" s="162">
        <f t="shared" si="13"/>
        <v>67</v>
      </c>
      <c r="O104" s="162">
        <f t="shared" si="13"/>
        <v>74</v>
      </c>
      <c r="P104" s="162">
        <f t="shared" si="13"/>
        <v>70</v>
      </c>
      <c r="Q104" s="162">
        <f t="shared" si="13"/>
        <v>73</v>
      </c>
      <c r="R104" s="162">
        <f t="shared" si="22"/>
        <v>75</v>
      </c>
      <c r="S104" s="162"/>
      <c r="T104" s="162">
        <f t="shared" si="14"/>
        <v>66</v>
      </c>
      <c r="U104" s="162">
        <f t="shared" si="15"/>
        <v>67</v>
      </c>
      <c r="V104" s="162">
        <f t="shared" si="16"/>
        <v>69</v>
      </c>
      <c r="W104" s="162">
        <f t="shared" si="17"/>
        <v>70</v>
      </c>
      <c r="X104" s="162">
        <f t="shared" si="18"/>
        <v>71</v>
      </c>
      <c r="Y104" s="162">
        <f t="shared" si="19"/>
        <v>73</v>
      </c>
      <c r="Z104" s="162">
        <f t="shared" si="20"/>
        <v>74</v>
      </c>
      <c r="AA104" s="162">
        <f t="shared" si="21"/>
        <v>75</v>
      </c>
    </row>
    <row r="105" spans="1:27">
      <c r="A105" s="73">
        <v>104</v>
      </c>
      <c r="B105" s="73" t="str">
        <f t="shared" si="12"/>
        <v>BCEFGHKL</v>
      </c>
      <c r="C105" s="73" t="s">
        <v>102</v>
      </c>
      <c r="D105" s="73" t="s">
        <v>150</v>
      </c>
      <c r="E105" s="73" t="s">
        <v>95</v>
      </c>
      <c r="F105" s="73" t="s">
        <v>96</v>
      </c>
      <c r="G105" s="73" t="s">
        <v>164</v>
      </c>
      <c r="H105" s="73" t="s">
        <v>103</v>
      </c>
      <c r="I105" s="73" t="s">
        <v>178</v>
      </c>
      <c r="J105" s="73" t="s">
        <v>165</v>
      </c>
      <c r="K105" s="162">
        <f t="shared" si="13"/>
        <v>69</v>
      </c>
      <c r="L105" s="162">
        <f t="shared" si="13"/>
        <v>71</v>
      </c>
      <c r="M105" s="162">
        <f t="shared" si="13"/>
        <v>66</v>
      </c>
      <c r="N105" s="162">
        <f t="shared" si="13"/>
        <v>67</v>
      </c>
      <c r="O105" s="162">
        <f t="shared" si="13"/>
        <v>72</v>
      </c>
      <c r="P105" s="162">
        <f t="shared" si="13"/>
        <v>70</v>
      </c>
      <c r="Q105" s="162">
        <f t="shared" si="13"/>
        <v>76</v>
      </c>
      <c r="R105" s="162">
        <f t="shared" si="22"/>
        <v>75</v>
      </c>
      <c r="S105" s="162"/>
      <c r="T105" s="162">
        <f t="shared" si="14"/>
        <v>66</v>
      </c>
      <c r="U105" s="162">
        <f t="shared" si="15"/>
        <v>67</v>
      </c>
      <c r="V105" s="162">
        <f t="shared" si="16"/>
        <v>69</v>
      </c>
      <c r="W105" s="162">
        <f t="shared" si="17"/>
        <v>70</v>
      </c>
      <c r="X105" s="162">
        <f t="shared" si="18"/>
        <v>71</v>
      </c>
      <c r="Y105" s="162">
        <f t="shared" si="19"/>
        <v>72</v>
      </c>
      <c r="Z105" s="162">
        <f t="shared" si="20"/>
        <v>75</v>
      </c>
      <c r="AA105" s="162">
        <f t="shared" si="21"/>
        <v>76</v>
      </c>
    </row>
    <row r="106" spans="1:27">
      <c r="A106" s="73">
        <v>105</v>
      </c>
      <c r="B106" s="73" t="str">
        <f t="shared" si="12"/>
        <v>BCEFGHJL</v>
      </c>
      <c r="C106" s="73" t="s">
        <v>164</v>
      </c>
      <c r="D106" s="73" t="s">
        <v>150</v>
      </c>
      <c r="E106" s="73" t="s">
        <v>95</v>
      </c>
      <c r="F106" s="73" t="s">
        <v>96</v>
      </c>
      <c r="G106" s="73" t="s">
        <v>151</v>
      </c>
      <c r="H106" s="73" t="s">
        <v>103</v>
      </c>
      <c r="I106" s="73" t="s">
        <v>178</v>
      </c>
      <c r="J106" s="73" t="s">
        <v>102</v>
      </c>
      <c r="K106" s="162">
        <f t="shared" si="13"/>
        <v>72</v>
      </c>
      <c r="L106" s="162">
        <f t="shared" si="13"/>
        <v>71</v>
      </c>
      <c r="M106" s="162">
        <f t="shared" si="13"/>
        <v>66</v>
      </c>
      <c r="N106" s="162">
        <f t="shared" si="13"/>
        <v>67</v>
      </c>
      <c r="O106" s="162">
        <f t="shared" si="13"/>
        <v>74</v>
      </c>
      <c r="P106" s="162">
        <f t="shared" si="13"/>
        <v>70</v>
      </c>
      <c r="Q106" s="162">
        <f t="shared" si="13"/>
        <v>76</v>
      </c>
      <c r="R106" s="162">
        <f t="shared" si="22"/>
        <v>69</v>
      </c>
      <c r="S106" s="162"/>
      <c r="T106" s="162">
        <f t="shared" si="14"/>
        <v>66</v>
      </c>
      <c r="U106" s="162">
        <f t="shared" si="15"/>
        <v>67</v>
      </c>
      <c r="V106" s="162">
        <f t="shared" si="16"/>
        <v>69</v>
      </c>
      <c r="W106" s="162">
        <f t="shared" si="17"/>
        <v>70</v>
      </c>
      <c r="X106" s="162">
        <f t="shared" si="18"/>
        <v>71</v>
      </c>
      <c r="Y106" s="162">
        <f t="shared" si="19"/>
        <v>72</v>
      </c>
      <c r="Z106" s="162">
        <f t="shared" si="20"/>
        <v>74</v>
      </c>
      <c r="AA106" s="162">
        <f t="shared" si="21"/>
        <v>76</v>
      </c>
    </row>
    <row r="107" spans="1:27">
      <c r="A107" s="73">
        <v>106</v>
      </c>
      <c r="B107" s="73" t="str">
        <f t="shared" si="12"/>
        <v>BCEFGHJK</v>
      </c>
      <c r="C107" s="73" t="s">
        <v>164</v>
      </c>
      <c r="D107" s="73" t="s">
        <v>150</v>
      </c>
      <c r="E107" s="73" t="s">
        <v>95</v>
      </c>
      <c r="F107" s="73" t="s">
        <v>96</v>
      </c>
      <c r="G107" s="73" t="s">
        <v>151</v>
      </c>
      <c r="H107" s="73" t="s">
        <v>103</v>
      </c>
      <c r="I107" s="73" t="s">
        <v>102</v>
      </c>
      <c r="J107" s="73" t="s">
        <v>165</v>
      </c>
      <c r="K107" s="162">
        <f t="shared" si="13"/>
        <v>72</v>
      </c>
      <c r="L107" s="162">
        <f t="shared" si="13"/>
        <v>71</v>
      </c>
      <c r="M107" s="162">
        <f t="shared" si="13"/>
        <v>66</v>
      </c>
      <c r="N107" s="162">
        <f t="shared" si="13"/>
        <v>67</v>
      </c>
      <c r="O107" s="162">
        <f t="shared" si="13"/>
        <v>74</v>
      </c>
      <c r="P107" s="162">
        <f t="shared" si="13"/>
        <v>70</v>
      </c>
      <c r="Q107" s="162">
        <f t="shared" si="13"/>
        <v>69</v>
      </c>
      <c r="R107" s="162">
        <f t="shared" si="22"/>
        <v>75</v>
      </c>
      <c r="S107" s="162"/>
      <c r="T107" s="162">
        <f t="shared" si="14"/>
        <v>66</v>
      </c>
      <c r="U107" s="162">
        <f t="shared" si="15"/>
        <v>67</v>
      </c>
      <c r="V107" s="162">
        <f t="shared" si="16"/>
        <v>69</v>
      </c>
      <c r="W107" s="162">
        <f t="shared" si="17"/>
        <v>70</v>
      </c>
      <c r="X107" s="162">
        <f t="shared" si="18"/>
        <v>71</v>
      </c>
      <c r="Y107" s="162">
        <f t="shared" si="19"/>
        <v>72</v>
      </c>
      <c r="Z107" s="162">
        <f t="shared" si="20"/>
        <v>74</v>
      </c>
      <c r="AA107" s="162">
        <f t="shared" si="21"/>
        <v>75</v>
      </c>
    </row>
    <row r="108" spans="1:27">
      <c r="A108" s="73">
        <v>107</v>
      </c>
      <c r="B108" s="73" t="str">
        <f t="shared" si="12"/>
        <v>BCEFGHIL</v>
      </c>
      <c r="C108" s="73" t="s">
        <v>102</v>
      </c>
      <c r="D108" s="73" t="s">
        <v>150</v>
      </c>
      <c r="E108" s="73" t="s">
        <v>95</v>
      </c>
      <c r="F108" s="73" t="s">
        <v>96</v>
      </c>
      <c r="G108" s="73" t="s">
        <v>164</v>
      </c>
      <c r="H108" s="73" t="s">
        <v>103</v>
      </c>
      <c r="I108" s="73" t="s">
        <v>178</v>
      </c>
      <c r="J108" s="73" t="s">
        <v>177</v>
      </c>
      <c r="K108" s="162">
        <f t="shared" si="13"/>
        <v>69</v>
      </c>
      <c r="L108" s="162">
        <f t="shared" si="13"/>
        <v>71</v>
      </c>
      <c r="M108" s="162">
        <f t="shared" si="13"/>
        <v>66</v>
      </c>
      <c r="N108" s="162">
        <f t="shared" si="13"/>
        <v>67</v>
      </c>
      <c r="O108" s="162">
        <f t="shared" si="13"/>
        <v>72</v>
      </c>
      <c r="P108" s="162">
        <f t="shared" si="13"/>
        <v>70</v>
      </c>
      <c r="Q108" s="162">
        <f t="shared" si="13"/>
        <v>76</v>
      </c>
      <c r="R108" s="162">
        <f t="shared" si="22"/>
        <v>73</v>
      </c>
      <c r="S108" s="162"/>
      <c r="T108" s="162">
        <f t="shared" si="14"/>
        <v>66</v>
      </c>
      <c r="U108" s="162">
        <f t="shared" si="15"/>
        <v>67</v>
      </c>
      <c r="V108" s="162">
        <f t="shared" si="16"/>
        <v>69</v>
      </c>
      <c r="W108" s="162">
        <f t="shared" si="17"/>
        <v>70</v>
      </c>
      <c r="X108" s="162">
        <f t="shared" si="18"/>
        <v>71</v>
      </c>
      <c r="Y108" s="162">
        <f t="shared" si="19"/>
        <v>72</v>
      </c>
      <c r="Z108" s="162">
        <f t="shared" si="20"/>
        <v>73</v>
      </c>
      <c r="AA108" s="162">
        <f t="shared" si="21"/>
        <v>76</v>
      </c>
    </row>
    <row r="109" spans="1:27">
      <c r="A109" s="73">
        <v>108</v>
      </c>
      <c r="B109" s="73" t="str">
        <f t="shared" si="12"/>
        <v>BCEFGHIK</v>
      </c>
      <c r="C109" s="73" t="s">
        <v>102</v>
      </c>
      <c r="D109" s="73" t="s">
        <v>150</v>
      </c>
      <c r="E109" s="73" t="s">
        <v>95</v>
      </c>
      <c r="F109" s="73" t="s">
        <v>96</v>
      </c>
      <c r="G109" s="73" t="s">
        <v>164</v>
      </c>
      <c r="H109" s="73" t="s">
        <v>103</v>
      </c>
      <c r="I109" s="73" t="s">
        <v>177</v>
      </c>
      <c r="J109" s="73" t="s">
        <v>165</v>
      </c>
      <c r="K109" s="162">
        <f t="shared" si="13"/>
        <v>69</v>
      </c>
      <c r="L109" s="162">
        <f t="shared" si="13"/>
        <v>71</v>
      </c>
      <c r="M109" s="162">
        <f t="shared" si="13"/>
        <v>66</v>
      </c>
      <c r="N109" s="162">
        <f t="shared" si="13"/>
        <v>67</v>
      </c>
      <c r="O109" s="162">
        <f t="shared" si="13"/>
        <v>72</v>
      </c>
      <c r="P109" s="162">
        <f t="shared" si="13"/>
        <v>70</v>
      </c>
      <c r="Q109" s="162">
        <f t="shared" si="13"/>
        <v>73</v>
      </c>
      <c r="R109" s="162">
        <f t="shared" si="22"/>
        <v>75</v>
      </c>
      <c r="S109" s="162"/>
      <c r="T109" s="162">
        <f t="shared" si="14"/>
        <v>66</v>
      </c>
      <c r="U109" s="162">
        <f t="shared" si="15"/>
        <v>67</v>
      </c>
      <c r="V109" s="162">
        <f t="shared" si="16"/>
        <v>69</v>
      </c>
      <c r="W109" s="162">
        <f t="shared" si="17"/>
        <v>70</v>
      </c>
      <c r="X109" s="162">
        <f t="shared" si="18"/>
        <v>71</v>
      </c>
      <c r="Y109" s="162">
        <f t="shared" si="19"/>
        <v>72</v>
      </c>
      <c r="Z109" s="162">
        <f t="shared" si="20"/>
        <v>73</v>
      </c>
      <c r="AA109" s="162">
        <f t="shared" si="21"/>
        <v>75</v>
      </c>
    </row>
    <row r="110" spans="1:27">
      <c r="A110" s="73">
        <v>109</v>
      </c>
      <c r="B110" s="73" t="str">
        <f t="shared" si="12"/>
        <v>BCEFGHIJ</v>
      </c>
      <c r="C110" s="73" t="s">
        <v>164</v>
      </c>
      <c r="D110" s="73" t="s">
        <v>150</v>
      </c>
      <c r="E110" s="73" t="s">
        <v>95</v>
      </c>
      <c r="F110" s="73" t="s">
        <v>96</v>
      </c>
      <c r="G110" s="73" t="s">
        <v>151</v>
      </c>
      <c r="H110" s="73" t="s">
        <v>103</v>
      </c>
      <c r="I110" s="73" t="s">
        <v>102</v>
      </c>
      <c r="J110" s="73" t="s">
        <v>177</v>
      </c>
      <c r="K110" s="162">
        <f t="shared" si="13"/>
        <v>72</v>
      </c>
      <c r="L110" s="162">
        <f t="shared" si="13"/>
        <v>71</v>
      </c>
      <c r="M110" s="162">
        <f t="shared" si="13"/>
        <v>66</v>
      </c>
      <c r="N110" s="162">
        <f t="shared" si="13"/>
        <v>67</v>
      </c>
      <c r="O110" s="162">
        <f t="shared" si="13"/>
        <v>74</v>
      </c>
      <c r="P110" s="162">
        <f t="shared" si="13"/>
        <v>70</v>
      </c>
      <c r="Q110" s="162">
        <f t="shared" si="13"/>
        <v>69</v>
      </c>
      <c r="R110" s="162">
        <f t="shared" si="22"/>
        <v>73</v>
      </c>
      <c r="S110" s="162"/>
      <c r="T110" s="162">
        <f t="shared" si="14"/>
        <v>66</v>
      </c>
      <c r="U110" s="162">
        <f t="shared" si="15"/>
        <v>67</v>
      </c>
      <c r="V110" s="162">
        <f t="shared" si="16"/>
        <v>69</v>
      </c>
      <c r="W110" s="162">
        <f t="shared" si="17"/>
        <v>70</v>
      </c>
      <c r="X110" s="162">
        <f t="shared" si="18"/>
        <v>71</v>
      </c>
      <c r="Y110" s="162">
        <f t="shared" si="19"/>
        <v>72</v>
      </c>
      <c r="Z110" s="162">
        <f t="shared" si="20"/>
        <v>73</v>
      </c>
      <c r="AA110" s="162">
        <f t="shared" si="21"/>
        <v>74</v>
      </c>
    </row>
    <row r="111" spans="1:27">
      <c r="A111" s="73">
        <v>110</v>
      </c>
      <c r="B111" s="73" t="str">
        <f t="shared" si="12"/>
        <v>BCDHIJKL</v>
      </c>
      <c r="C111" s="73" t="s">
        <v>164</v>
      </c>
      <c r="D111" s="73" t="s">
        <v>151</v>
      </c>
      <c r="E111" s="73" t="s">
        <v>95</v>
      </c>
      <c r="F111" s="73" t="s">
        <v>96</v>
      </c>
      <c r="G111" s="73" t="s">
        <v>177</v>
      </c>
      <c r="H111" s="73" t="s">
        <v>101</v>
      </c>
      <c r="I111" s="73" t="s">
        <v>178</v>
      </c>
      <c r="J111" s="73" t="s">
        <v>165</v>
      </c>
      <c r="K111" s="162">
        <f t="shared" si="13"/>
        <v>72</v>
      </c>
      <c r="L111" s="162">
        <f t="shared" si="13"/>
        <v>74</v>
      </c>
      <c r="M111" s="162">
        <f t="shared" si="13"/>
        <v>66</v>
      </c>
      <c r="N111" s="162">
        <f t="shared" si="13"/>
        <v>67</v>
      </c>
      <c r="O111" s="162">
        <f t="shared" si="13"/>
        <v>73</v>
      </c>
      <c r="P111" s="162">
        <f t="shared" si="13"/>
        <v>68</v>
      </c>
      <c r="Q111" s="162">
        <f t="shared" si="13"/>
        <v>76</v>
      </c>
      <c r="R111" s="162">
        <f t="shared" si="22"/>
        <v>75</v>
      </c>
      <c r="S111" s="162"/>
      <c r="T111" s="162">
        <f t="shared" si="14"/>
        <v>66</v>
      </c>
      <c r="U111" s="162">
        <f t="shared" si="15"/>
        <v>67</v>
      </c>
      <c r="V111" s="162">
        <f t="shared" si="16"/>
        <v>68</v>
      </c>
      <c r="W111" s="162">
        <f t="shared" si="17"/>
        <v>72</v>
      </c>
      <c r="X111" s="162">
        <f t="shared" si="18"/>
        <v>73</v>
      </c>
      <c r="Y111" s="162">
        <f t="shared" si="19"/>
        <v>74</v>
      </c>
      <c r="Z111" s="162">
        <f t="shared" si="20"/>
        <v>75</v>
      </c>
      <c r="AA111" s="162">
        <f t="shared" si="21"/>
        <v>76</v>
      </c>
    </row>
    <row r="112" spans="1:27">
      <c r="A112" s="73">
        <v>111</v>
      </c>
      <c r="B112" s="73" t="str">
        <f t="shared" si="12"/>
        <v>BCDGIJKL</v>
      </c>
      <c r="C112" s="73" t="s">
        <v>177</v>
      </c>
      <c r="D112" s="73" t="s">
        <v>150</v>
      </c>
      <c r="E112" s="73" t="s">
        <v>95</v>
      </c>
      <c r="F112" s="73" t="s">
        <v>96</v>
      </c>
      <c r="G112" s="73" t="s">
        <v>151</v>
      </c>
      <c r="H112" s="73" t="s">
        <v>101</v>
      </c>
      <c r="I112" s="73" t="s">
        <v>178</v>
      </c>
      <c r="J112" s="73" t="s">
        <v>165</v>
      </c>
      <c r="K112" s="162">
        <f t="shared" si="13"/>
        <v>73</v>
      </c>
      <c r="L112" s="162">
        <f t="shared" si="13"/>
        <v>71</v>
      </c>
      <c r="M112" s="162">
        <f t="shared" si="13"/>
        <v>66</v>
      </c>
      <c r="N112" s="162">
        <f t="shared" si="13"/>
        <v>67</v>
      </c>
      <c r="O112" s="162">
        <f t="shared" si="13"/>
        <v>74</v>
      </c>
      <c r="P112" s="162">
        <f t="shared" si="13"/>
        <v>68</v>
      </c>
      <c r="Q112" s="162">
        <f t="shared" si="13"/>
        <v>76</v>
      </c>
      <c r="R112" s="162">
        <f t="shared" si="22"/>
        <v>75</v>
      </c>
      <c r="S112" s="162"/>
      <c r="T112" s="162">
        <f t="shared" si="14"/>
        <v>66</v>
      </c>
      <c r="U112" s="162">
        <f t="shared" si="15"/>
        <v>67</v>
      </c>
      <c r="V112" s="162">
        <f t="shared" si="16"/>
        <v>68</v>
      </c>
      <c r="W112" s="162">
        <f t="shared" si="17"/>
        <v>71</v>
      </c>
      <c r="X112" s="162">
        <f t="shared" si="18"/>
        <v>73</v>
      </c>
      <c r="Y112" s="162">
        <f t="shared" si="19"/>
        <v>74</v>
      </c>
      <c r="Z112" s="162">
        <f t="shared" si="20"/>
        <v>75</v>
      </c>
      <c r="AA112" s="162">
        <f t="shared" si="21"/>
        <v>76</v>
      </c>
    </row>
    <row r="113" spans="1:27">
      <c r="A113" s="73">
        <v>112</v>
      </c>
      <c r="B113" s="73" t="str">
        <f t="shared" si="12"/>
        <v>BCDGHJKL</v>
      </c>
      <c r="C113" s="73" t="s">
        <v>164</v>
      </c>
      <c r="D113" s="73" t="s">
        <v>150</v>
      </c>
      <c r="E113" s="73" t="s">
        <v>95</v>
      </c>
      <c r="F113" s="73" t="s">
        <v>96</v>
      </c>
      <c r="G113" s="73" t="s">
        <v>151</v>
      </c>
      <c r="H113" s="73" t="s">
        <v>101</v>
      </c>
      <c r="I113" s="73" t="s">
        <v>178</v>
      </c>
      <c r="J113" s="73" t="s">
        <v>165</v>
      </c>
      <c r="K113" s="162">
        <f t="shared" si="13"/>
        <v>72</v>
      </c>
      <c r="L113" s="162">
        <f t="shared" si="13"/>
        <v>71</v>
      </c>
      <c r="M113" s="162">
        <f t="shared" si="13"/>
        <v>66</v>
      </c>
      <c r="N113" s="162">
        <f t="shared" si="13"/>
        <v>67</v>
      </c>
      <c r="O113" s="162">
        <f t="shared" si="13"/>
        <v>74</v>
      </c>
      <c r="P113" s="162">
        <f t="shared" si="13"/>
        <v>68</v>
      </c>
      <c r="Q113" s="162">
        <f t="shared" si="13"/>
        <v>76</v>
      </c>
      <c r="R113" s="162">
        <f t="shared" si="22"/>
        <v>75</v>
      </c>
      <c r="S113" s="162"/>
      <c r="T113" s="162">
        <f t="shared" si="14"/>
        <v>66</v>
      </c>
      <c r="U113" s="162">
        <f t="shared" si="15"/>
        <v>67</v>
      </c>
      <c r="V113" s="162">
        <f t="shared" si="16"/>
        <v>68</v>
      </c>
      <c r="W113" s="162">
        <f t="shared" si="17"/>
        <v>71</v>
      </c>
      <c r="X113" s="162">
        <f t="shared" si="18"/>
        <v>72</v>
      </c>
      <c r="Y113" s="162">
        <f t="shared" si="19"/>
        <v>74</v>
      </c>
      <c r="Z113" s="162">
        <f t="shared" si="20"/>
        <v>75</v>
      </c>
      <c r="AA113" s="162">
        <f t="shared" si="21"/>
        <v>76</v>
      </c>
    </row>
    <row r="114" spans="1:27">
      <c r="A114" s="73">
        <v>113</v>
      </c>
      <c r="B114" s="73" t="str">
        <f t="shared" si="12"/>
        <v>BCDGHIKL</v>
      </c>
      <c r="C114" s="73" t="s">
        <v>164</v>
      </c>
      <c r="D114" s="73" t="s">
        <v>150</v>
      </c>
      <c r="E114" s="73" t="s">
        <v>95</v>
      </c>
      <c r="F114" s="73" t="s">
        <v>96</v>
      </c>
      <c r="G114" s="73" t="s">
        <v>177</v>
      </c>
      <c r="H114" s="73" t="s">
        <v>101</v>
      </c>
      <c r="I114" s="73" t="s">
        <v>178</v>
      </c>
      <c r="J114" s="73" t="s">
        <v>165</v>
      </c>
      <c r="K114" s="162">
        <f t="shared" si="13"/>
        <v>72</v>
      </c>
      <c r="L114" s="162">
        <f t="shared" si="13"/>
        <v>71</v>
      </c>
      <c r="M114" s="162">
        <f t="shared" si="13"/>
        <v>66</v>
      </c>
      <c r="N114" s="162">
        <f t="shared" si="13"/>
        <v>67</v>
      </c>
      <c r="O114" s="162">
        <f t="shared" si="13"/>
        <v>73</v>
      </c>
      <c r="P114" s="162">
        <f t="shared" si="13"/>
        <v>68</v>
      </c>
      <c r="Q114" s="162">
        <f t="shared" si="13"/>
        <v>76</v>
      </c>
      <c r="R114" s="162">
        <f t="shared" si="22"/>
        <v>75</v>
      </c>
      <c r="S114" s="162"/>
      <c r="T114" s="162">
        <f t="shared" si="14"/>
        <v>66</v>
      </c>
      <c r="U114" s="162">
        <f t="shared" si="15"/>
        <v>67</v>
      </c>
      <c r="V114" s="162">
        <f t="shared" si="16"/>
        <v>68</v>
      </c>
      <c r="W114" s="162">
        <f t="shared" si="17"/>
        <v>71</v>
      </c>
      <c r="X114" s="162">
        <f t="shared" si="18"/>
        <v>72</v>
      </c>
      <c r="Y114" s="162">
        <f t="shared" si="19"/>
        <v>73</v>
      </c>
      <c r="Z114" s="162">
        <f t="shared" si="20"/>
        <v>75</v>
      </c>
      <c r="AA114" s="162">
        <f t="shared" si="21"/>
        <v>76</v>
      </c>
    </row>
    <row r="115" spans="1:27">
      <c r="A115" s="73">
        <v>114</v>
      </c>
      <c r="B115" s="73" t="str">
        <f t="shared" si="12"/>
        <v>BCDGHIJL</v>
      </c>
      <c r="C115" s="73" t="s">
        <v>164</v>
      </c>
      <c r="D115" s="73" t="s">
        <v>150</v>
      </c>
      <c r="E115" s="73" t="s">
        <v>95</v>
      </c>
      <c r="F115" s="73" t="s">
        <v>96</v>
      </c>
      <c r="G115" s="73" t="s">
        <v>151</v>
      </c>
      <c r="H115" s="73" t="s">
        <v>101</v>
      </c>
      <c r="I115" s="73" t="s">
        <v>178</v>
      </c>
      <c r="J115" s="73" t="s">
        <v>177</v>
      </c>
      <c r="K115" s="162">
        <f t="shared" si="13"/>
        <v>72</v>
      </c>
      <c r="L115" s="162">
        <f t="shared" si="13"/>
        <v>71</v>
      </c>
      <c r="M115" s="162">
        <f t="shared" si="13"/>
        <v>66</v>
      </c>
      <c r="N115" s="162">
        <f t="shared" si="13"/>
        <v>67</v>
      </c>
      <c r="O115" s="162">
        <f t="shared" si="13"/>
        <v>74</v>
      </c>
      <c r="P115" s="162">
        <f t="shared" si="13"/>
        <v>68</v>
      </c>
      <c r="Q115" s="162">
        <f t="shared" si="13"/>
        <v>76</v>
      </c>
      <c r="R115" s="162">
        <f t="shared" si="22"/>
        <v>73</v>
      </c>
      <c r="S115" s="162"/>
      <c r="T115" s="162">
        <f t="shared" si="14"/>
        <v>66</v>
      </c>
      <c r="U115" s="162">
        <f t="shared" si="15"/>
        <v>67</v>
      </c>
      <c r="V115" s="162">
        <f t="shared" si="16"/>
        <v>68</v>
      </c>
      <c r="W115" s="162">
        <f t="shared" si="17"/>
        <v>71</v>
      </c>
      <c r="X115" s="162">
        <f t="shared" si="18"/>
        <v>72</v>
      </c>
      <c r="Y115" s="162">
        <f t="shared" si="19"/>
        <v>73</v>
      </c>
      <c r="Z115" s="162">
        <f t="shared" si="20"/>
        <v>74</v>
      </c>
      <c r="AA115" s="162">
        <f t="shared" si="21"/>
        <v>76</v>
      </c>
    </row>
    <row r="116" spans="1:27">
      <c r="A116" s="73">
        <v>115</v>
      </c>
      <c r="B116" s="73" t="str">
        <f t="shared" si="12"/>
        <v>BCDGHIJK</v>
      </c>
      <c r="C116" s="73" t="s">
        <v>164</v>
      </c>
      <c r="D116" s="73" t="s">
        <v>150</v>
      </c>
      <c r="E116" s="73" t="s">
        <v>95</v>
      </c>
      <c r="F116" s="73" t="s">
        <v>96</v>
      </c>
      <c r="G116" s="73" t="s">
        <v>151</v>
      </c>
      <c r="H116" s="73" t="s">
        <v>101</v>
      </c>
      <c r="I116" s="73" t="s">
        <v>177</v>
      </c>
      <c r="J116" s="73" t="s">
        <v>165</v>
      </c>
      <c r="K116" s="162">
        <f t="shared" si="13"/>
        <v>72</v>
      </c>
      <c r="L116" s="162">
        <f t="shared" si="13"/>
        <v>71</v>
      </c>
      <c r="M116" s="162">
        <f t="shared" si="13"/>
        <v>66</v>
      </c>
      <c r="N116" s="162">
        <f t="shared" si="13"/>
        <v>67</v>
      </c>
      <c r="O116" s="162">
        <f t="shared" si="13"/>
        <v>74</v>
      </c>
      <c r="P116" s="162">
        <f t="shared" si="13"/>
        <v>68</v>
      </c>
      <c r="Q116" s="162">
        <f t="shared" si="13"/>
        <v>73</v>
      </c>
      <c r="R116" s="162">
        <f t="shared" si="22"/>
        <v>75</v>
      </c>
      <c r="S116" s="162"/>
      <c r="T116" s="162">
        <f t="shared" si="14"/>
        <v>66</v>
      </c>
      <c r="U116" s="162">
        <f t="shared" si="15"/>
        <v>67</v>
      </c>
      <c r="V116" s="162">
        <f t="shared" si="16"/>
        <v>68</v>
      </c>
      <c r="W116" s="162">
        <f t="shared" si="17"/>
        <v>71</v>
      </c>
      <c r="X116" s="162">
        <f t="shared" si="18"/>
        <v>72</v>
      </c>
      <c r="Y116" s="162">
        <f t="shared" si="19"/>
        <v>73</v>
      </c>
      <c r="Z116" s="162">
        <f t="shared" si="20"/>
        <v>74</v>
      </c>
      <c r="AA116" s="162">
        <f t="shared" si="21"/>
        <v>75</v>
      </c>
    </row>
    <row r="117" spans="1:27">
      <c r="A117" s="73">
        <v>116</v>
      </c>
      <c r="B117" s="73" t="str">
        <f t="shared" si="12"/>
        <v>BCDFIJKL</v>
      </c>
      <c r="C117" s="73" t="s">
        <v>96</v>
      </c>
      <c r="D117" s="73" t="s">
        <v>151</v>
      </c>
      <c r="E117" s="73" t="s">
        <v>95</v>
      </c>
      <c r="F117" s="73" t="s">
        <v>101</v>
      </c>
      <c r="G117" s="73" t="s">
        <v>177</v>
      </c>
      <c r="H117" s="73" t="s">
        <v>103</v>
      </c>
      <c r="I117" s="73" t="s">
        <v>178</v>
      </c>
      <c r="J117" s="73" t="s">
        <v>165</v>
      </c>
      <c r="K117" s="162">
        <f t="shared" si="13"/>
        <v>67</v>
      </c>
      <c r="L117" s="162">
        <f t="shared" si="13"/>
        <v>74</v>
      </c>
      <c r="M117" s="162">
        <f t="shared" si="13"/>
        <v>66</v>
      </c>
      <c r="N117" s="162">
        <f t="shared" si="13"/>
        <v>68</v>
      </c>
      <c r="O117" s="162">
        <f t="shared" si="13"/>
        <v>73</v>
      </c>
      <c r="P117" s="162">
        <f t="shared" si="13"/>
        <v>70</v>
      </c>
      <c r="Q117" s="162">
        <f t="shared" si="13"/>
        <v>76</v>
      </c>
      <c r="R117" s="162">
        <f t="shared" si="22"/>
        <v>75</v>
      </c>
      <c r="S117" s="162"/>
      <c r="T117" s="162">
        <f t="shared" si="14"/>
        <v>66</v>
      </c>
      <c r="U117" s="162">
        <f t="shared" si="15"/>
        <v>67</v>
      </c>
      <c r="V117" s="162">
        <f t="shared" si="16"/>
        <v>68</v>
      </c>
      <c r="W117" s="162">
        <f t="shared" si="17"/>
        <v>70</v>
      </c>
      <c r="X117" s="162">
        <f t="shared" si="18"/>
        <v>73</v>
      </c>
      <c r="Y117" s="162">
        <f t="shared" si="19"/>
        <v>74</v>
      </c>
      <c r="Z117" s="162">
        <f t="shared" si="20"/>
        <v>75</v>
      </c>
      <c r="AA117" s="162">
        <f t="shared" si="21"/>
        <v>76</v>
      </c>
    </row>
    <row r="118" spans="1:27">
      <c r="A118" s="73">
        <v>117</v>
      </c>
      <c r="B118" s="73" t="str">
        <f t="shared" si="12"/>
        <v>BCDFHJKL</v>
      </c>
      <c r="C118" s="73" t="s">
        <v>96</v>
      </c>
      <c r="D118" s="73" t="s">
        <v>151</v>
      </c>
      <c r="E118" s="73" t="s">
        <v>95</v>
      </c>
      <c r="F118" s="73" t="s">
        <v>101</v>
      </c>
      <c r="G118" s="73" t="s">
        <v>164</v>
      </c>
      <c r="H118" s="73" t="s">
        <v>103</v>
      </c>
      <c r="I118" s="73" t="s">
        <v>178</v>
      </c>
      <c r="J118" s="73" t="s">
        <v>165</v>
      </c>
      <c r="K118" s="162">
        <f t="shared" si="13"/>
        <v>67</v>
      </c>
      <c r="L118" s="162">
        <f t="shared" si="13"/>
        <v>74</v>
      </c>
      <c r="M118" s="162">
        <f t="shared" si="13"/>
        <v>66</v>
      </c>
      <c r="N118" s="162">
        <f t="shared" ref="N118:R178" si="23">CODE(MID(F118,2,1))</f>
        <v>68</v>
      </c>
      <c r="O118" s="162">
        <f t="shared" si="23"/>
        <v>72</v>
      </c>
      <c r="P118" s="162">
        <f t="shared" si="23"/>
        <v>70</v>
      </c>
      <c r="Q118" s="162">
        <f t="shared" si="23"/>
        <v>76</v>
      </c>
      <c r="R118" s="162">
        <f t="shared" si="22"/>
        <v>75</v>
      </c>
      <c r="S118" s="162"/>
      <c r="T118" s="162">
        <f t="shared" si="14"/>
        <v>66</v>
      </c>
      <c r="U118" s="162">
        <f t="shared" si="15"/>
        <v>67</v>
      </c>
      <c r="V118" s="162">
        <f t="shared" si="16"/>
        <v>68</v>
      </c>
      <c r="W118" s="162">
        <f t="shared" si="17"/>
        <v>70</v>
      </c>
      <c r="X118" s="162">
        <f t="shared" si="18"/>
        <v>72</v>
      </c>
      <c r="Y118" s="162">
        <f t="shared" si="19"/>
        <v>74</v>
      </c>
      <c r="Z118" s="162">
        <f t="shared" si="20"/>
        <v>75</v>
      </c>
      <c r="AA118" s="162">
        <f t="shared" si="21"/>
        <v>76</v>
      </c>
    </row>
    <row r="119" spans="1:27">
      <c r="A119" s="73">
        <v>118</v>
      </c>
      <c r="B119" s="73" t="str">
        <f t="shared" si="12"/>
        <v>BCDFHIKL</v>
      </c>
      <c r="C119" s="73" t="s">
        <v>96</v>
      </c>
      <c r="D119" s="73" t="s">
        <v>177</v>
      </c>
      <c r="E119" s="73" t="s">
        <v>95</v>
      </c>
      <c r="F119" s="73" t="s">
        <v>101</v>
      </c>
      <c r="G119" s="73" t="s">
        <v>164</v>
      </c>
      <c r="H119" s="73" t="s">
        <v>103</v>
      </c>
      <c r="I119" s="73" t="s">
        <v>178</v>
      </c>
      <c r="J119" s="73" t="s">
        <v>165</v>
      </c>
      <c r="K119" s="162">
        <f t="shared" ref="K119:O182" si="24">CODE(MID(C119,2,1))</f>
        <v>67</v>
      </c>
      <c r="L119" s="162">
        <f t="shared" si="24"/>
        <v>73</v>
      </c>
      <c r="M119" s="162">
        <f t="shared" si="24"/>
        <v>66</v>
      </c>
      <c r="N119" s="162">
        <f t="shared" si="23"/>
        <v>68</v>
      </c>
      <c r="O119" s="162">
        <f t="shared" si="23"/>
        <v>72</v>
      </c>
      <c r="P119" s="162">
        <f t="shared" si="23"/>
        <v>70</v>
      </c>
      <c r="Q119" s="162">
        <f t="shared" si="23"/>
        <v>76</v>
      </c>
      <c r="R119" s="162">
        <f t="shared" si="22"/>
        <v>75</v>
      </c>
      <c r="S119" s="162"/>
      <c r="T119" s="162">
        <f t="shared" si="14"/>
        <v>66</v>
      </c>
      <c r="U119" s="162">
        <f t="shared" si="15"/>
        <v>67</v>
      </c>
      <c r="V119" s="162">
        <f t="shared" si="16"/>
        <v>68</v>
      </c>
      <c r="W119" s="162">
        <f t="shared" si="17"/>
        <v>70</v>
      </c>
      <c r="X119" s="162">
        <f t="shared" si="18"/>
        <v>72</v>
      </c>
      <c r="Y119" s="162">
        <f t="shared" si="19"/>
        <v>73</v>
      </c>
      <c r="Z119" s="162">
        <f t="shared" si="20"/>
        <v>75</v>
      </c>
      <c r="AA119" s="162">
        <f t="shared" si="21"/>
        <v>76</v>
      </c>
    </row>
    <row r="120" spans="1:27">
      <c r="A120" s="73">
        <v>119</v>
      </c>
      <c r="B120" s="73" t="str">
        <f t="shared" si="12"/>
        <v>BCDFHIJL</v>
      </c>
      <c r="C120" s="73" t="s">
        <v>96</v>
      </c>
      <c r="D120" s="73" t="s">
        <v>151</v>
      </c>
      <c r="E120" s="73" t="s">
        <v>95</v>
      </c>
      <c r="F120" s="73" t="s">
        <v>101</v>
      </c>
      <c r="G120" s="73" t="s">
        <v>164</v>
      </c>
      <c r="H120" s="73" t="s">
        <v>103</v>
      </c>
      <c r="I120" s="73" t="s">
        <v>178</v>
      </c>
      <c r="J120" s="73" t="s">
        <v>177</v>
      </c>
      <c r="K120" s="162">
        <f t="shared" si="24"/>
        <v>67</v>
      </c>
      <c r="L120" s="162">
        <f t="shared" si="24"/>
        <v>74</v>
      </c>
      <c r="M120" s="162">
        <f t="shared" si="24"/>
        <v>66</v>
      </c>
      <c r="N120" s="162">
        <f t="shared" si="23"/>
        <v>68</v>
      </c>
      <c r="O120" s="162">
        <f t="shared" si="23"/>
        <v>72</v>
      </c>
      <c r="P120" s="162">
        <f t="shared" si="23"/>
        <v>70</v>
      </c>
      <c r="Q120" s="162">
        <f t="shared" si="23"/>
        <v>76</v>
      </c>
      <c r="R120" s="162">
        <f t="shared" si="22"/>
        <v>73</v>
      </c>
      <c r="S120" s="162"/>
      <c r="T120" s="162">
        <f t="shared" si="14"/>
        <v>66</v>
      </c>
      <c r="U120" s="162">
        <f t="shared" si="15"/>
        <v>67</v>
      </c>
      <c r="V120" s="162">
        <f t="shared" si="16"/>
        <v>68</v>
      </c>
      <c r="W120" s="162">
        <f t="shared" si="17"/>
        <v>70</v>
      </c>
      <c r="X120" s="162">
        <f t="shared" si="18"/>
        <v>72</v>
      </c>
      <c r="Y120" s="162">
        <f t="shared" si="19"/>
        <v>73</v>
      </c>
      <c r="Z120" s="162">
        <f t="shared" si="20"/>
        <v>74</v>
      </c>
      <c r="AA120" s="162">
        <f t="shared" si="21"/>
        <v>76</v>
      </c>
    </row>
    <row r="121" spans="1:27">
      <c r="A121" s="73">
        <v>120</v>
      </c>
      <c r="B121" s="73" t="str">
        <f t="shared" si="12"/>
        <v>BCDFHIJK</v>
      </c>
      <c r="C121" s="73" t="s">
        <v>96</v>
      </c>
      <c r="D121" s="73" t="s">
        <v>151</v>
      </c>
      <c r="E121" s="73" t="s">
        <v>95</v>
      </c>
      <c r="F121" s="73" t="s">
        <v>101</v>
      </c>
      <c r="G121" s="73" t="s">
        <v>164</v>
      </c>
      <c r="H121" s="73" t="s">
        <v>103</v>
      </c>
      <c r="I121" s="73" t="s">
        <v>177</v>
      </c>
      <c r="J121" s="73" t="s">
        <v>165</v>
      </c>
      <c r="K121" s="162">
        <f t="shared" si="24"/>
        <v>67</v>
      </c>
      <c r="L121" s="162">
        <f t="shared" si="24"/>
        <v>74</v>
      </c>
      <c r="M121" s="162">
        <f t="shared" si="24"/>
        <v>66</v>
      </c>
      <c r="N121" s="162">
        <f t="shared" si="23"/>
        <v>68</v>
      </c>
      <c r="O121" s="162">
        <f t="shared" si="23"/>
        <v>72</v>
      </c>
      <c r="P121" s="162">
        <f t="shared" si="23"/>
        <v>70</v>
      </c>
      <c r="Q121" s="162">
        <f t="shared" si="23"/>
        <v>73</v>
      </c>
      <c r="R121" s="162">
        <f t="shared" si="22"/>
        <v>75</v>
      </c>
      <c r="S121" s="162"/>
      <c r="T121" s="162">
        <f t="shared" si="14"/>
        <v>66</v>
      </c>
      <c r="U121" s="162">
        <f t="shared" si="15"/>
        <v>67</v>
      </c>
      <c r="V121" s="162">
        <f t="shared" si="16"/>
        <v>68</v>
      </c>
      <c r="W121" s="162">
        <f t="shared" si="17"/>
        <v>70</v>
      </c>
      <c r="X121" s="162">
        <f t="shared" si="18"/>
        <v>72</v>
      </c>
      <c r="Y121" s="162">
        <f t="shared" si="19"/>
        <v>73</v>
      </c>
      <c r="Z121" s="162">
        <f t="shared" si="20"/>
        <v>74</v>
      </c>
      <c r="AA121" s="162">
        <f t="shared" si="21"/>
        <v>75</v>
      </c>
    </row>
    <row r="122" spans="1:27">
      <c r="A122" s="73">
        <v>121</v>
      </c>
      <c r="B122" s="73" t="str">
        <f t="shared" si="12"/>
        <v>BCDFGJKL</v>
      </c>
      <c r="C122" s="73" t="s">
        <v>96</v>
      </c>
      <c r="D122" s="73" t="s">
        <v>150</v>
      </c>
      <c r="E122" s="73" t="s">
        <v>95</v>
      </c>
      <c r="F122" s="73" t="s">
        <v>101</v>
      </c>
      <c r="G122" s="73" t="s">
        <v>151</v>
      </c>
      <c r="H122" s="73" t="s">
        <v>103</v>
      </c>
      <c r="I122" s="73" t="s">
        <v>178</v>
      </c>
      <c r="J122" s="73" t="s">
        <v>165</v>
      </c>
      <c r="K122" s="162">
        <f t="shared" si="24"/>
        <v>67</v>
      </c>
      <c r="L122" s="162">
        <f t="shared" si="24"/>
        <v>71</v>
      </c>
      <c r="M122" s="162">
        <f t="shared" si="24"/>
        <v>66</v>
      </c>
      <c r="N122" s="162">
        <f t="shared" si="23"/>
        <v>68</v>
      </c>
      <c r="O122" s="162">
        <f t="shared" si="23"/>
        <v>74</v>
      </c>
      <c r="P122" s="162">
        <f t="shared" si="23"/>
        <v>70</v>
      </c>
      <c r="Q122" s="162">
        <f t="shared" si="23"/>
        <v>76</v>
      </c>
      <c r="R122" s="162">
        <f t="shared" si="22"/>
        <v>75</v>
      </c>
      <c r="S122" s="162"/>
      <c r="T122" s="162">
        <f t="shared" si="14"/>
        <v>66</v>
      </c>
      <c r="U122" s="162">
        <f t="shared" si="15"/>
        <v>67</v>
      </c>
      <c r="V122" s="162">
        <f t="shared" si="16"/>
        <v>68</v>
      </c>
      <c r="W122" s="162">
        <f t="shared" si="17"/>
        <v>70</v>
      </c>
      <c r="X122" s="162">
        <f t="shared" si="18"/>
        <v>71</v>
      </c>
      <c r="Y122" s="162">
        <f t="shared" si="19"/>
        <v>74</v>
      </c>
      <c r="Z122" s="162">
        <f t="shared" si="20"/>
        <v>75</v>
      </c>
      <c r="AA122" s="162">
        <f t="shared" si="21"/>
        <v>76</v>
      </c>
    </row>
    <row r="123" spans="1:27">
      <c r="A123" s="73">
        <v>122</v>
      </c>
      <c r="B123" s="73" t="str">
        <f t="shared" si="12"/>
        <v>BCDFGIKL</v>
      </c>
      <c r="C123" s="73" t="s">
        <v>96</v>
      </c>
      <c r="D123" s="73" t="s">
        <v>150</v>
      </c>
      <c r="E123" s="73" t="s">
        <v>95</v>
      </c>
      <c r="F123" s="73" t="s">
        <v>101</v>
      </c>
      <c r="G123" s="73" t="s">
        <v>177</v>
      </c>
      <c r="H123" s="73" t="s">
        <v>103</v>
      </c>
      <c r="I123" s="73" t="s">
        <v>178</v>
      </c>
      <c r="J123" s="73" t="s">
        <v>165</v>
      </c>
      <c r="K123" s="162">
        <f t="shared" si="24"/>
        <v>67</v>
      </c>
      <c r="L123" s="162">
        <f t="shared" si="24"/>
        <v>71</v>
      </c>
      <c r="M123" s="162">
        <f t="shared" si="24"/>
        <v>66</v>
      </c>
      <c r="N123" s="162">
        <f t="shared" si="23"/>
        <v>68</v>
      </c>
      <c r="O123" s="162">
        <f t="shared" si="23"/>
        <v>73</v>
      </c>
      <c r="P123" s="162">
        <f t="shared" si="23"/>
        <v>70</v>
      </c>
      <c r="Q123" s="162">
        <f t="shared" si="23"/>
        <v>76</v>
      </c>
      <c r="R123" s="162">
        <f t="shared" si="22"/>
        <v>75</v>
      </c>
      <c r="S123" s="162"/>
      <c r="T123" s="162">
        <f t="shared" si="14"/>
        <v>66</v>
      </c>
      <c r="U123" s="162">
        <f t="shared" si="15"/>
        <v>67</v>
      </c>
      <c r="V123" s="162">
        <f t="shared" si="16"/>
        <v>68</v>
      </c>
      <c r="W123" s="162">
        <f t="shared" si="17"/>
        <v>70</v>
      </c>
      <c r="X123" s="162">
        <f t="shared" si="18"/>
        <v>71</v>
      </c>
      <c r="Y123" s="162">
        <f t="shared" si="19"/>
        <v>73</v>
      </c>
      <c r="Z123" s="162">
        <f t="shared" si="20"/>
        <v>75</v>
      </c>
      <c r="AA123" s="162">
        <f t="shared" si="21"/>
        <v>76</v>
      </c>
    </row>
    <row r="124" spans="1:27">
      <c r="A124" s="73">
        <v>123</v>
      </c>
      <c r="B124" s="73" t="str">
        <f t="shared" si="12"/>
        <v>BCDFGIJL</v>
      </c>
      <c r="C124" s="73" t="s">
        <v>96</v>
      </c>
      <c r="D124" s="73" t="s">
        <v>150</v>
      </c>
      <c r="E124" s="73" t="s">
        <v>95</v>
      </c>
      <c r="F124" s="73" t="s">
        <v>101</v>
      </c>
      <c r="G124" s="73" t="s">
        <v>151</v>
      </c>
      <c r="H124" s="73" t="s">
        <v>103</v>
      </c>
      <c r="I124" s="73" t="s">
        <v>178</v>
      </c>
      <c r="J124" s="73" t="s">
        <v>177</v>
      </c>
      <c r="K124" s="162">
        <f t="shared" si="24"/>
        <v>67</v>
      </c>
      <c r="L124" s="162">
        <f t="shared" si="24"/>
        <v>71</v>
      </c>
      <c r="M124" s="162">
        <f t="shared" si="24"/>
        <v>66</v>
      </c>
      <c r="N124" s="162">
        <f t="shared" si="23"/>
        <v>68</v>
      </c>
      <c r="O124" s="162">
        <f t="shared" si="23"/>
        <v>74</v>
      </c>
      <c r="P124" s="162">
        <f t="shared" si="23"/>
        <v>70</v>
      </c>
      <c r="Q124" s="162">
        <f t="shared" si="23"/>
        <v>76</v>
      </c>
      <c r="R124" s="162">
        <f t="shared" si="22"/>
        <v>73</v>
      </c>
      <c r="S124" s="162"/>
      <c r="T124" s="162">
        <f t="shared" si="14"/>
        <v>66</v>
      </c>
      <c r="U124" s="162">
        <f t="shared" si="15"/>
        <v>67</v>
      </c>
      <c r="V124" s="162">
        <f t="shared" si="16"/>
        <v>68</v>
      </c>
      <c r="W124" s="162">
        <f t="shared" si="17"/>
        <v>70</v>
      </c>
      <c r="X124" s="162">
        <f t="shared" si="18"/>
        <v>71</v>
      </c>
      <c r="Y124" s="162">
        <f t="shared" si="19"/>
        <v>73</v>
      </c>
      <c r="Z124" s="162">
        <f t="shared" si="20"/>
        <v>74</v>
      </c>
      <c r="AA124" s="162">
        <f t="shared" si="21"/>
        <v>76</v>
      </c>
    </row>
    <row r="125" spans="1:27">
      <c r="A125" s="73">
        <v>124</v>
      </c>
      <c r="B125" s="73" t="str">
        <f t="shared" si="12"/>
        <v>BCDFGIJK</v>
      </c>
      <c r="C125" s="73" t="s">
        <v>96</v>
      </c>
      <c r="D125" s="73" t="s">
        <v>150</v>
      </c>
      <c r="E125" s="73" t="s">
        <v>95</v>
      </c>
      <c r="F125" s="73" t="s">
        <v>101</v>
      </c>
      <c r="G125" s="73" t="s">
        <v>151</v>
      </c>
      <c r="H125" s="73" t="s">
        <v>103</v>
      </c>
      <c r="I125" s="73" t="s">
        <v>177</v>
      </c>
      <c r="J125" s="73" t="s">
        <v>165</v>
      </c>
      <c r="K125" s="162">
        <f t="shared" si="24"/>
        <v>67</v>
      </c>
      <c r="L125" s="162">
        <f t="shared" si="24"/>
        <v>71</v>
      </c>
      <c r="M125" s="162">
        <f t="shared" si="24"/>
        <v>66</v>
      </c>
      <c r="N125" s="162">
        <f t="shared" si="23"/>
        <v>68</v>
      </c>
      <c r="O125" s="162">
        <f t="shared" si="23"/>
        <v>74</v>
      </c>
      <c r="P125" s="162">
        <f t="shared" si="23"/>
        <v>70</v>
      </c>
      <c r="Q125" s="162">
        <f t="shared" si="23"/>
        <v>73</v>
      </c>
      <c r="R125" s="162">
        <f t="shared" si="22"/>
        <v>75</v>
      </c>
      <c r="S125" s="162"/>
      <c r="T125" s="162">
        <f t="shared" si="14"/>
        <v>66</v>
      </c>
      <c r="U125" s="162">
        <f t="shared" si="15"/>
        <v>67</v>
      </c>
      <c r="V125" s="162">
        <f t="shared" si="16"/>
        <v>68</v>
      </c>
      <c r="W125" s="162">
        <f t="shared" si="17"/>
        <v>70</v>
      </c>
      <c r="X125" s="162">
        <f t="shared" si="18"/>
        <v>71</v>
      </c>
      <c r="Y125" s="162">
        <f t="shared" si="19"/>
        <v>73</v>
      </c>
      <c r="Z125" s="162">
        <f t="shared" si="20"/>
        <v>74</v>
      </c>
      <c r="AA125" s="162">
        <f t="shared" si="21"/>
        <v>75</v>
      </c>
    </row>
    <row r="126" spans="1:27">
      <c r="A126" s="73">
        <v>125</v>
      </c>
      <c r="B126" s="73" t="str">
        <f t="shared" si="12"/>
        <v>BCDFGHKL</v>
      </c>
      <c r="C126" s="73" t="s">
        <v>96</v>
      </c>
      <c r="D126" s="73" t="s">
        <v>150</v>
      </c>
      <c r="E126" s="73" t="s">
        <v>95</v>
      </c>
      <c r="F126" s="73" t="s">
        <v>101</v>
      </c>
      <c r="G126" s="73" t="s">
        <v>164</v>
      </c>
      <c r="H126" s="73" t="s">
        <v>103</v>
      </c>
      <c r="I126" s="73" t="s">
        <v>178</v>
      </c>
      <c r="J126" s="73" t="s">
        <v>165</v>
      </c>
      <c r="K126" s="162">
        <f t="shared" si="24"/>
        <v>67</v>
      </c>
      <c r="L126" s="162">
        <f t="shared" si="24"/>
        <v>71</v>
      </c>
      <c r="M126" s="162">
        <f t="shared" si="24"/>
        <v>66</v>
      </c>
      <c r="N126" s="162">
        <f t="shared" si="23"/>
        <v>68</v>
      </c>
      <c r="O126" s="162">
        <f t="shared" si="23"/>
        <v>72</v>
      </c>
      <c r="P126" s="162">
        <f t="shared" si="23"/>
        <v>70</v>
      </c>
      <c r="Q126" s="162">
        <f t="shared" si="23"/>
        <v>76</v>
      </c>
      <c r="R126" s="162">
        <f t="shared" si="22"/>
        <v>75</v>
      </c>
      <c r="S126" s="162"/>
      <c r="T126" s="162">
        <f t="shared" si="14"/>
        <v>66</v>
      </c>
      <c r="U126" s="162">
        <f t="shared" si="15"/>
        <v>67</v>
      </c>
      <c r="V126" s="162">
        <f t="shared" si="16"/>
        <v>68</v>
      </c>
      <c r="W126" s="162">
        <f t="shared" si="17"/>
        <v>70</v>
      </c>
      <c r="X126" s="162">
        <f t="shared" si="18"/>
        <v>71</v>
      </c>
      <c r="Y126" s="162">
        <f t="shared" si="19"/>
        <v>72</v>
      </c>
      <c r="Z126" s="162">
        <f t="shared" si="20"/>
        <v>75</v>
      </c>
      <c r="AA126" s="162">
        <f t="shared" si="21"/>
        <v>76</v>
      </c>
    </row>
    <row r="127" spans="1:27">
      <c r="A127" s="73">
        <v>126</v>
      </c>
      <c r="B127" s="73" t="str">
        <f t="shared" si="12"/>
        <v>BCDFGHJL</v>
      </c>
      <c r="C127" s="73" t="s">
        <v>96</v>
      </c>
      <c r="D127" s="73" t="s">
        <v>150</v>
      </c>
      <c r="E127" s="73" t="s">
        <v>95</v>
      </c>
      <c r="F127" s="73" t="s">
        <v>101</v>
      </c>
      <c r="G127" s="73" t="s">
        <v>164</v>
      </c>
      <c r="H127" s="73" t="s">
        <v>103</v>
      </c>
      <c r="I127" s="73" t="s">
        <v>178</v>
      </c>
      <c r="J127" s="73" t="s">
        <v>151</v>
      </c>
      <c r="K127" s="162">
        <f t="shared" si="24"/>
        <v>67</v>
      </c>
      <c r="L127" s="162">
        <f t="shared" si="24"/>
        <v>71</v>
      </c>
      <c r="M127" s="162">
        <f t="shared" si="24"/>
        <v>66</v>
      </c>
      <c r="N127" s="162">
        <f t="shared" si="23"/>
        <v>68</v>
      </c>
      <c r="O127" s="162">
        <f t="shared" si="23"/>
        <v>72</v>
      </c>
      <c r="P127" s="162">
        <f t="shared" si="23"/>
        <v>70</v>
      </c>
      <c r="Q127" s="162">
        <f t="shared" si="23"/>
        <v>76</v>
      </c>
      <c r="R127" s="162">
        <f t="shared" si="22"/>
        <v>74</v>
      </c>
      <c r="S127" s="162"/>
      <c r="T127" s="162">
        <f t="shared" si="14"/>
        <v>66</v>
      </c>
      <c r="U127" s="162">
        <f t="shared" si="15"/>
        <v>67</v>
      </c>
      <c r="V127" s="162">
        <f t="shared" si="16"/>
        <v>68</v>
      </c>
      <c r="W127" s="162">
        <f t="shared" si="17"/>
        <v>70</v>
      </c>
      <c r="X127" s="162">
        <f t="shared" si="18"/>
        <v>71</v>
      </c>
      <c r="Y127" s="162">
        <f t="shared" si="19"/>
        <v>72</v>
      </c>
      <c r="Z127" s="162">
        <f t="shared" si="20"/>
        <v>74</v>
      </c>
      <c r="AA127" s="162">
        <f t="shared" si="21"/>
        <v>76</v>
      </c>
    </row>
    <row r="128" spans="1:27">
      <c r="A128" s="73">
        <v>127</v>
      </c>
      <c r="B128" s="73" t="str">
        <f t="shared" si="12"/>
        <v>BCDFGHJK</v>
      </c>
      <c r="C128" s="73" t="s">
        <v>164</v>
      </c>
      <c r="D128" s="73" t="s">
        <v>150</v>
      </c>
      <c r="E128" s="73" t="s">
        <v>95</v>
      </c>
      <c r="F128" s="73" t="s">
        <v>96</v>
      </c>
      <c r="G128" s="73" t="s">
        <v>151</v>
      </c>
      <c r="H128" s="73" t="s">
        <v>103</v>
      </c>
      <c r="I128" s="73" t="s">
        <v>101</v>
      </c>
      <c r="J128" s="73" t="s">
        <v>165</v>
      </c>
      <c r="K128" s="162">
        <f t="shared" si="24"/>
        <v>72</v>
      </c>
      <c r="L128" s="162">
        <f t="shared" si="24"/>
        <v>71</v>
      </c>
      <c r="M128" s="162">
        <f t="shared" si="24"/>
        <v>66</v>
      </c>
      <c r="N128" s="162">
        <f t="shared" si="23"/>
        <v>67</v>
      </c>
      <c r="O128" s="162">
        <f t="shared" si="23"/>
        <v>74</v>
      </c>
      <c r="P128" s="162">
        <f t="shared" si="23"/>
        <v>70</v>
      </c>
      <c r="Q128" s="162">
        <f t="shared" si="23"/>
        <v>68</v>
      </c>
      <c r="R128" s="162">
        <f t="shared" si="22"/>
        <v>75</v>
      </c>
      <c r="S128" s="162"/>
      <c r="T128" s="162">
        <f t="shared" si="14"/>
        <v>66</v>
      </c>
      <c r="U128" s="162">
        <f t="shared" si="15"/>
        <v>67</v>
      </c>
      <c r="V128" s="162">
        <f t="shared" si="16"/>
        <v>68</v>
      </c>
      <c r="W128" s="162">
        <f t="shared" si="17"/>
        <v>70</v>
      </c>
      <c r="X128" s="162">
        <f t="shared" si="18"/>
        <v>71</v>
      </c>
      <c r="Y128" s="162">
        <f t="shared" si="19"/>
        <v>72</v>
      </c>
      <c r="Z128" s="162">
        <f t="shared" si="20"/>
        <v>74</v>
      </c>
      <c r="AA128" s="162">
        <f t="shared" si="21"/>
        <v>75</v>
      </c>
    </row>
    <row r="129" spans="1:27">
      <c r="A129" s="73">
        <v>128</v>
      </c>
      <c r="B129" s="73" t="str">
        <f t="shared" si="12"/>
        <v>BCDFGHIL</v>
      </c>
      <c r="C129" s="73" t="s">
        <v>96</v>
      </c>
      <c r="D129" s="73" t="s">
        <v>150</v>
      </c>
      <c r="E129" s="73" t="s">
        <v>95</v>
      </c>
      <c r="F129" s="73" t="s">
        <v>101</v>
      </c>
      <c r="G129" s="73" t="s">
        <v>164</v>
      </c>
      <c r="H129" s="73" t="s">
        <v>103</v>
      </c>
      <c r="I129" s="73" t="s">
        <v>178</v>
      </c>
      <c r="J129" s="73" t="s">
        <v>177</v>
      </c>
      <c r="K129" s="162">
        <f t="shared" si="24"/>
        <v>67</v>
      </c>
      <c r="L129" s="162">
        <f t="shared" si="24"/>
        <v>71</v>
      </c>
      <c r="M129" s="162">
        <f t="shared" si="24"/>
        <v>66</v>
      </c>
      <c r="N129" s="162">
        <f t="shared" si="23"/>
        <v>68</v>
      </c>
      <c r="O129" s="162">
        <f t="shared" si="23"/>
        <v>72</v>
      </c>
      <c r="P129" s="162">
        <f t="shared" si="23"/>
        <v>70</v>
      </c>
      <c r="Q129" s="162">
        <f t="shared" si="23"/>
        <v>76</v>
      </c>
      <c r="R129" s="162">
        <f t="shared" si="22"/>
        <v>73</v>
      </c>
      <c r="S129" s="162"/>
      <c r="T129" s="162">
        <f t="shared" si="14"/>
        <v>66</v>
      </c>
      <c r="U129" s="162">
        <f t="shared" si="15"/>
        <v>67</v>
      </c>
      <c r="V129" s="162">
        <f t="shared" si="16"/>
        <v>68</v>
      </c>
      <c r="W129" s="162">
        <f t="shared" si="17"/>
        <v>70</v>
      </c>
      <c r="X129" s="162">
        <f t="shared" si="18"/>
        <v>71</v>
      </c>
      <c r="Y129" s="162">
        <f t="shared" si="19"/>
        <v>72</v>
      </c>
      <c r="Z129" s="162">
        <f t="shared" si="20"/>
        <v>73</v>
      </c>
      <c r="AA129" s="162">
        <f t="shared" si="21"/>
        <v>76</v>
      </c>
    </row>
    <row r="130" spans="1:27">
      <c r="A130" s="73">
        <v>129</v>
      </c>
      <c r="B130" s="73" t="str">
        <f t="shared" si="12"/>
        <v>BCDFGHIK</v>
      </c>
      <c r="C130" s="73" t="s">
        <v>96</v>
      </c>
      <c r="D130" s="73" t="s">
        <v>150</v>
      </c>
      <c r="E130" s="73" t="s">
        <v>95</v>
      </c>
      <c r="F130" s="73" t="s">
        <v>101</v>
      </c>
      <c r="G130" s="73" t="s">
        <v>164</v>
      </c>
      <c r="H130" s="73" t="s">
        <v>103</v>
      </c>
      <c r="I130" s="73" t="s">
        <v>177</v>
      </c>
      <c r="J130" s="73" t="s">
        <v>165</v>
      </c>
      <c r="K130" s="162">
        <f t="shared" si="24"/>
        <v>67</v>
      </c>
      <c r="L130" s="162">
        <f t="shared" si="24"/>
        <v>71</v>
      </c>
      <c r="M130" s="162">
        <f t="shared" si="24"/>
        <v>66</v>
      </c>
      <c r="N130" s="162">
        <f t="shared" si="23"/>
        <v>68</v>
      </c>
      <c r="O130" s="162">
        <f t="shared" si="23"/>
        <v>72</v>
      </c>
      <c r="P130" s="162">
        <f t="shared" si="23"/>
        <v>70</v>
      </c>
      <c r="Q130" s="162">
        <f t="shared" si="23"/>
        <v>73</v>
      </c>
      <c r="R130" s="162">
        <f t="shared" si="22"/>
        <v>75</v>
      </c>
      <c r="S130" s="162"/>
      <c r="T130" s="162">
        <f t="shared" si="14"/>
        <v>66</v>
      </c>
      <c r="U130" s="162">
        <f t="shared" si="15"/>
        <v>67</v>
      </c>
      <c r="V130" s="162">
        <f t="shared" si="16"/>
        <v>68</v>
      </c>
      <c r="W130" s="162">
        <f t="shared" si="17"/>
        <v>70</v>
      </c>
      <c r="X130" s="162">
        <f t="shared" si="18"/>
        <v>71</v>
      </c>
      <c r="Y130" s="162">
        <f t="shared" si="19"/>
        <v>72</v>
      </c>
      <c r="Z130" s="162">
        <f t="shared" si="20"/>
        <v>73</v>
      </c>
      <c r="AA130" s="162">
        <f t="shared" si="21"/>
        <v>75</v>
      </c>
    </row>
    <row r="131" spans="1:27">
      <c r="A131" s="73">
        <v>130</v>
      </c>
      <c r="B131" s="73" t="str">
        <f t="shared" ref="B131:B194" si="25">CONCATENATE(CHAR(T131),CHAR(U131),CHAR(V131),CHAR(W131),CHAR(X131),CHAR(Y131),CHAR(Z131),CHAR(AA131))</f>
        <v>BCDFGHIJ</v>
      </c>
      <c r="C131" s="73" t="s">
        <v>164</v>
      </c>
      <c r="D131" s="73" t="s">
        <v>150</v>
      </c>
      <c r="E131" s="73" t="s">
        <v>95</v>
      </c>
      <c r="F131" s="73" t="s">
        <v>96</v>
      </c>
      <c r="G131" s="73" t="s">
        <v>151</v>
      </c>
      <c r="H131" s="73" t="s">
        <v>103</v>
      </c>
      <c r="I131" s="73" t="s">
        <v>101</v>
      </c>
      <c r="J131" s="73" t="s">
        <v>177</v>
      </c>
      <c r="K131" s="162">
        <f t="shared" si="24"/>
        <v>72</v>
      </c>
      <c r="L131" s="162">
        <f t="shared" si="24"/>
        <v>71</v>
      </c>
      <c r="M131" s="162">
        <f t="shared" si="24"/>
        <v>66</v>
      </c>
      <c r="N131" s="162">
        <f t="shared" si="23"/>
        <v>67</v>
      </c>
      <c r="O131" s="162">
        <f t="shared" si="23"/>
        <v>74</v>
      </c>
      <c r="P131" s="162">
        <f t="shared" si="23"/>
        <v>70</v>
      </c>
      <c r="Q131" s="162">
        <f t="shared" si="23"/>
        <v>68</v>
      </c>
      <c r="R131" s="162">
        <f t="shared" si="22"/>
        <v>73</v>
      </c>
      <c r="S131" s="162"/>
      <c r="T131" s="162">
        <f t="shared" ref="T131:T194" si="26">SMALL($K131:$R131,1)</f>
        <v>66</v>
      </c>
      <c r="U131" s="162">
        <f t="shared" ref="U131:U194" si="27">SMALL($K131:$R131,2)</f>
        <v>67</v>
      </c>
      <c r="V131" s="162">
        <f t="shared" ref="V131:V194" si="28">SMALL($K131:$R131,3)</f>
        <v>68</v>
      </c>
      <c r="W131" s="162">
        <f t="shared" ref="W131:W194" si="29">SMALL($K131:$R131,4)</f>
        <v>70</v>
      </c>
      <c r="X131" s="162">
        <f t="shared" ref="X131:X194" si="30">SMALL($K131:$R131,5)</f>
        <v>71</v>
      </c>
      <c r="Y131" s="162">
        <f t="shared" ref="Y131:Y194" si="31">SMALL($K131:$R131,6)</f>
        <v>72</v>
      </c>
      <c r="Z131" s="162">
        <f t="shared" ref="Z131:Z194" si="32">SMALL($K131:$R131,7)</f>
        <v>73</v>
      </c>
      <c r="AA131" s="162">
        <f t="shared" ref="AA131:AA194" si="33">SMALL($K131:$R131,8)</f>
        <v>74</v>
      </c>
    </row>
    <row r="132" spans="1:27">
      <c r="A132" s="73">
        <v>131</v>
      </c>
      <c r="B132" s="73" t="str">
        <f t="shared" si="25"/>
        <v>BCDEIJKL</v>
      </c>
      <c r="C132" s="73" t="s">
        <v>102</v>
      </c>
      <c r="D132" s="73" t="s">
        <v>151</v>
      </c>
      <c r="E132" s="73" t="s">
        <v>95</v>
      </c>
      <c r="F132" s="73" t="s">
        <v>96</v>
      </c>
      <c r="G132" s="73" t="s">
        <v>177</v>
      </c>
      <c r="H132" s="73" t="s">
        <v>101</v>
      </c>
      <c r="I132" s="73" t="s">
        <v>178</v>
      </c>
      <c r="J132" s="73" t="s">
        <v>165</v>
      </c>
      <c r="K132" s="162">
        <f t="shared" si="24"/>
        <v>69</v>
      </c>
      <c r="L132" s="162">
        <f t="shared" si="24"/>
        <v>74</v>
      </c>
      <c r="M132" s="162">
        <f t="shared" si="24"/>
        <v>66</v>
      </c>
      <c r="N132" s="162">
        <f t="shared" si="23"/>
        <v>67</v>
      </c>
      <c r="O132" s="162">
        <f t="shared" si="23"/>
        <v>73</v>
      </c>
      <c r="P132" s="162">
        <f t="shared" si="23"/>
        <v>68</v>
      </c>
      <c r="Q132" s="162">
        <f t="shared" si="23"/>
        <v>76</v>
      </c>
      <c r="R132" s="162">
        <f t="shared" si="22"/>
        <v>75</v>
      </c>
      <c r="S132" s="162"/>
      <c r="T132" s="162">
        <f t="shared" si="26"/>
        <v>66</v>
      </c>
      <c r="U132" s="162">
        <f t="shared" si="27"/>
        <v>67</v>
      </c>
      <c r="V132" s="162">
        <f t="shared" si="28"/>
        <v>68</v>
      </c>
      <c r="W132" s="162">
        <f t="shared" si="29"/>
        <v>69</v>
      </c>
      <c r="X132" s="162">
        <f t="shared" si="30"/>
        <v>73</v>
      </c>
      <c r="Y132" s="162">
        <f t="shared" si="31"/>
        <v>74</v>
      </c>
      <c r="Z132" s="162">
        <f t="shared" si="32"/>
        <v>75</v>
      </c>
      <c r="AA132" s="162">
        <f t="shared" si="33"/>
        <v>76</v>
      </c>
    </row>
    <row r="133" spans="1:27">
      <c r="A133" s="73">
        <v>132</v>
      </c>
      <c r="B133" s="73" t="str">
        <f t="shared" si="25"/>
        <v>BCDEHJKL</v>
      </c>
      <c r="C133" s="73" t="s">
        <v>102</v>
      </c>
      <c r="D133" s="73" t="s">
        <v>151</v>
      </c>
      <c r="E133" s="73" t="s">
        <v>95</v>
      </c>
      <c r="F133" s="73" t="s">
        <v>96</v>
      </c>
      <c r="G133" s="73" t="s">
        <v>164</v>
      </c>
      <c r="H133" s="73" t="s">
        <v>101</v>
      </c>
      <c r="I133" s="73" t="s">
        <v>178</v>
      </c>
      <c r="J133" s="73" t="s">
        <v>165</v>
      </c>
      <c r="K133" s="162">
        <f t="shared" si="24"/>
        <v>69</v>
      </c>
      <c r="L133" s="162">
        <f t="shared" si="24"/>
        <v>74</v>
      </c>
      <c r="M133" s="162">
        <f t="shared" si="24"/>
        <v>66</v>
      </c>
      <c r="N133" s="162">
        <f t="shared" si="23"/>
        <v>67</v>
      </c>
      <c r="O133" s="162">
        <f t="shared" si="23"/>
        <v>72</v>
      </c>
      <c r="P133" s="162">
        <f t="shared" si="23"/>
        <v>68</v>
      </c>
      <c r="Q133" s="162">
        <f t="shared" si="23"/>
        <v>76</v>
      </c>
      <c r="R133" s="162">
        <f t="shared" si="22"/>
        <v>75</v>
      </c>
      <c r="S133" s="162"/>
      <c r="T133" s="162">
        <f t="shared" si="26"/>
        <v>66</v>
      </c>
      <c r="U133" s="162">
        <f t="shared" si="27"/>
        <v>67</v>
      </c>
      <c r="V133" s="162">
        <f t="shared" si="28"/>
        <v>68</v>
      </c>
      <c r="W133" s="162">
        <f t="shared" si="29"/>
        <v>69</v>
      </c>
      <c r="X133" s="162">
        <f t="shared" si="30"/>
        <v>72</v>
      </c>
      <c r="Y133" s="162">
        <f t="shared" si="31"/>
        <v>74</v>
      </c>
      <c r="Z133" s="162">
        <f t="shared" si="32"/>
        <v>75</v>
      </c>
      <c r="AA133" s="162">
        <f t="shared" si="33"/>
        <v>76</v>
      </c>
    </row>
    <row r="134" spans="1:27">
      <c r="A134" s="73">
        <v>133</v>
      </c>
      <c r="B134" s="73" t="str">
        <f t="shared" si="25"/>
        <v>BCDEHIKL</v>
      </c>
      <c r="C134" s="73" t="s">
        <v>102</v>
      </c>
      <c r="D134" s="73" t="s">
        <v>177</v>
      </c>
      <c r="E134" s="73" t="s">
        <v>95</v>
      </c>
      <c r="F134" s="73" t="s">
        <v>96</v>
      </c>
      <c r="G134" s="73" t="s">
        <v>164</v>
      </c>
      <c r="H134" s="73" t="s">
        <v>101</v>
      </c>
      <c r="I134" s="73" t="s">
        <v>178</v>
      </c>
      <c r="J134" s="73" t="s">
        <v>165</v>
      </c>
      <c r="K134" s="162">
        <f t="shared" si="24"/>
        <v>69</v>
      </c>
      <c r="L134" s="162">
        <f t="shared" si="24"/>
        <v>73</v>
      </c>
      <c r="M134" s="162">
        <f t="shared" si="24"/>
        <v>66</v>
      </c>
      <c r="N134" s="162">
        <f t="shared" si="23"/>
        <v>67</v>
      </c>
      <c r="O134" s="162">
        <f t="shared" si="23"/>
        <v>72</v>
      </c>
      <c r="P134" s="162">
        <f t="shared" si="23"/>
        <v>68</v>
      </c>
      <c r="Q134" s="162">
        <f t="shared" si="23"/>
        <v>76</v>
      </c>
      <c r="R134" s="162">
        <f t="shared" si="22"/>
        <v>75</v>
      </c>
      <c r="S134" s="162"/>
      <c r="T134" s="162">
        <f t="shared" si="26"/>
        <v>66</v>
      </c>
      <c r="U134" s="162">
        <f t="shared" si="27"/>
        <v>67</v>
      </c>
      <c r="V134" s="162">
        <f t="shared" si="28"/>
        <v>68</v>
      </c>
      <c r="W134" s="162">
        <f t="shared" si="29"/>
        <v>69</v>
      </c>
      <c r="X134" s="162">
        <f t="shared" si="30"/>
        <v>72</v>
      </c>
      <c r="Y134" s="162">
        <f t="shared" si="31"/>
        <v>73</v>
      </c>
      <c r="Z134" s="162">
        <f t="shared" si="32"/>
        <v>75</v>
      </c>
      <c r="AA134" s="162">
        <f t="shared" si="33"/>
        <v>76</v>
      </c>
    </row>
    <row r="135" spans="1:27">
      <c r="A135" s="73">
        <v>134</v>
      </c>
      <c r="B135" s="73" t="str">
        <f t="shared" si="25"/>
        <v>BCDEHIJL</v>
      </c>
      <c r="C135" s="73" t="s">
        <v>102</v>
      </c>
      <c r="D135" s="73" t="s">
        <v>151</v>
      </c>
      <c r="E135" s="73" t="s">
        <v>95</v>
      </c>
      <c r="F135" s="73" t="s">
        <v>96</v>
      </c>
      <c r="G135" s="73" t="s">
        <v>164</v>
      </c>
      <c r="H135" s="73" t="s">
        <v>101</v>
      </c>
      <c r="I135" s="73" t="s">
        <v>178</v>
      </c>
      <c r="J135" s="73" t="s">
        <v>177</v>
      </c>
      <c r="K135" s="162">
        <f t="shared" si="24"/>
        <v>69</v>
      </c>
      <c r="L135" s="162">
        <f t="shared" si="24"/>
        <v>74</v>
      </c>
      <c r="M135" s="162">
        <f t="shared" si="24"/>
        <v>66</v>
      </c>
      <c r="N135" s="162">
        <f t="shared" si="23"/>
        <v>67</v>
      </c>
      <c r="O135" s="162">
        <f t="shared" si="23"/>
        <v>72</v>
      </c>
      <c r="P135" s="162">
        <f t="shared" si="23"/>
        <v>68</v>
      </c>
      <c r="Q135" s="162">
        <f t="shared" si="23"/>
        <v>76</v>
      </c>
      <c r="R135" s="162">
        <f t="shared" si="22"/>
        <v>73</v>
      </c>
      <c r="S135" s="162"/>
      <c r="T135" s="162">
        <f t="shared" si="26"/>
        <v>66</v>
      </c>
      <c r="U135" s="162">
        <f t="shared" si="27"/>
        <v>67</v>
      </c>
      <c r="V135" s="162">
        <f t="shared" si="28"/>
        <v>68</v>
      </c>
      <c r="W135" s="162">
        <f t="shared" si="29"/>
        <v>69</v>
      </c>
      <c r="X135" s="162">
        <f t="shared" si="30"/>
        <v>72</v>
      </c>
      <c r="Y135" s="162">
        <f t="shared" si="31"/>
        <v>73</v>
      </c>
      <c r="Z135" s="162">
        <f t="shared" si="32"/>
        <v>74</v>
      </c>
      <c r="AA135" s="162">
        <f t="shared" si="33"/>
        <v>76</v>
      </c>
    </row>
    <row r="136" spans="1:27">
      <c r="A136" s="73">
        <v>135</v>
      </c>
      <c r="B136" s="73" t="str">
        <f t="shared" si="25"/>
        <v>BCDEHIJK</v>
      </c>
      <c r="C136" s="73" t="s">
        <v>102</v>
      </c>
      <c r="D136" s="73" t="s">
        <v>151</v>
      </c>
      <c r="E136" s="73" t="s">
        <v>95</v>
      </c>
      <c r="F136" s="73" t="s">
        <v>96</v>
      </c>
      <c r="G136" s="73" t="s">
        <v>164</v>
      </c>
      <c r="H136" s="73" t="s">
        <v>101</v>
      </c>
      <c r="I136" s="73" t="s">
        <v>177</v>
      </c>
      <c r="J136" s="73" t="s">
        <v>165</v>
      </c>
      <c r="K136" s="162">
        <f t="shared" si="24"/>
        <v>69</v>
      </c>
      <c r="L136" s="162">
        <f t="shared" si="24"/>
        <v>74</v>
      </c>
      <c r="M136" s="162">
        <f t="shared" si="24"/>
        <v>66</v>
      </c>
      <c r="N136" s="162">
        <f t="shared" si="23"/>
        <v>67</v>
      </c>
      <c r="O136" s="162">
        <f t="shared" si="23"/>
        <v>72</v>
      </c>
      <c r="P136" s="162">
        <f t="shared" si="23"/>
        <v>68</v>
      </c>
      <c r="Q136" s="162">
        <f t="shared" si="23"/>
        <v>73</v>
      </c>
      <c r="R136" s="162">
        <f t="shared" si="22"/>
        <v>75</v>
      </c>
      <c r="S136" s="162"/>
      <c r="T136" s="162">
        <f t="shared" si="26"/>
        <v>66</v>
      </c>
      <c r="U136" s="162">
        <f t="shared" si="27"/>
        <v>67</v>
      </c>
      <c r="V136" s="162">
        <f t="shared" si="28"/>
        <v>68</v>
      </c>
      <c r="W136" s="162">
        <f t="shared" si="29"/>
        <v>69</v>
      </c>
      <c r="X136" s="162">
        <f t="shared" si="30"/>
        <v>72</v>
      </c>
      <c r="Y136" s="162">
        <f t="shared" si="31"/>
        <v>73</v>
      </c>
      <c r="Z136" s="162">
        <f t="shared" si="32"/>
        <v>74</v>
      </c>
      <c r="AA136" s="162">
        <f t="shared" si="33"/>
        <v>75</v>
      </c>
    </row>
    <row r="137" spans="1:27">
      <c r="A137" s="73">
        <v>136</v>
      </c>
      <c r="B137" s="73" t="str">
        <f t="shared" si="25"/>
        <v>BCDEGJKL</v>
      </c>
      <c r="C137" s="73" t="s">
        <v>102</v>
      </c>
      <c r="D137" s="73" t="s">
        <v>150</v>
      </c>
      <c r="E137" s="73" t="s">
        <v>95</v>
      </c>
      <c r="F137" s="73" t="s">
        <v>96</v>
      </c>
      <c r="G137" s="73" t="s">
        <v>151</v>
      </c>
      <c r="H137" s="73" t="s">
        <v>101</v>
      </c>
      <c r="I137" s="73" t="s">
        <v>178</v>
      </c>
      <c r="J137" s="73" t="s">
        <v>165</v>
      </c>
      <c r="K137" s="162">
        <f t="shared" si="24"/>
        <v>69</v>
      </c>
      <c r="L137" s="162">
        <f t="shared" si="24"/>
        <v>71</v>
      </c>
      <c r="M137" s="162">
        <f t="shared" si="24"/>
        <v>66</v>
      </c>
      <c r="N137" s="162">
        <f t="shared" si="23"/>
        <v>67</v>
      </c>
      <c r="O137" s="162">
        <f t="shared" si="23"/>
        <v>74</v>
      </c>
      <c r="P137" s="162">
        <f t="shared" si="23"/>
        <v>68</v>
      </c>
      <c r="Q137" s="162">
        <f t="shared" si="23"/>
        <v>76</v>
      </c>
      <c r="R137" s="162">
        <f t="shared" si="22"/>
        <v>75</v>
      </c>
      <c r="S137" s="162"/>
      <c r="T137" s="162">
        <f t="shared" si="26"/>
        <v>66</v>
      </c>
      <c r="U137" s="162">
        <f t="shared" si="27"/>
        <v>67</v>
      </c>
      <c r="V137" s="162">
        <f t="shared" si="28"/>
        <v>68</v>
      </c>
      <c r="W137" s="162">
        <f t="shared" si="29"/>
        <v>69</v>
      </c>
      <c r="X137" s="162">
        <f t="shared" si="30"/>
        <v>71</v>
      </c>
      <c r="Y137" s="162">
        <f t="shared" si="31"/>
        <v>74</v>
      </c>
      <c r="Z137" s="162">
        <f t="shared" si="32"/>
        <v>75</v>
      </c>
      <c r="AA137" s="162">
        <f t="shared" si="33"/>
        <v>76</v>
      </c>
    </row>
    <row r="138" spans="1:27">
      <c r="A138" s="73">
        <v>137</v>
      </c>
      <c r="B138" s="73" t="str">
        <f t="shared" si="25"/>
        <v>BCDEGIKL</v>
      </c>
      <c r="C138" s="73" t="s">
        <v>102</v>
      </c>
      <c r="D138" s="73" t="s">
        <v>150</v>
      </c>
      <c r="E138" s="73" t="s">
        <v>95</v>
      </c>
      <c r="F138" s="73" t="s">
        <v>96</v>
      </c>
      <c r="G138" s="73" t="s">
        <v>177</v>
      </c>
      <c r="H138" s="73" t="s">
        <v>101</v>
      </c>
      <c r="I138" s="73" t="s">
        <v>178</v>
      </c>
      <c r="J138" s="73" t="s">
        <v>165</v>
      </c>
      <c r="K138" s="162">
        <f t="shared" si="24"/>
        <v>69</v>
      </c>
      <c r="L138" s="162">
        <f t="shared" si="24"/>
        <v>71</v>
      </c>
      <c r="M138" s="162">
        <f t="shared" si="24"/>
        <v>66</v>
      </c>
      <c r="N138" s="162">
        <f t="shared" si="23"/>
        <v>67</v>
      </c>
      <c r="O138" s="162">
        <f t="shared" si="23"/>
        <v>73</v>
      </c>
      <c r="P138" s="162">
        <f t="shared" si="23"/>
        <v>68</v>
      </c>
      <c r="Q138" s="162">
        <f t="shared" si="23"/>
        <v>76</v>
      </c>
      <c r="R138" s="162">
        <f t="shared" si="22"/>
        <v>75</v>
      </c>
      <c r="S138" s="162"/>
      <c r="T138" s="162">
        <f t="shared" si="26"/>
        <v>66</v>
      </c>
      <c r="U138" s="162">
        <f t="shared" si="27"/>
        <v>67</v>
      </c>
      <c r="V138" s="162">
        <f t="shared" si="28"/>
        <v>68</v>
      </c>
      <c r="W138" s="162">
        <f t="shared" si="29"/>
        <v>69</v>
      </c>
      <c r="X138" s="162">
        <f t="shared" si="30"/>
        <v>71</v>
      </c>
      <c r="Y138" s="162">
        <f t="shared" si="31"/>
        <v>73</v>
      </c>
      <c r="Z138" s="162">
        <f t="shared" si="32"/>
        <v>75</v>
      </c>
      <c r="AA138" s="162">
        <f t="shared" si="33"/>
        <v>76</v>
      </c>
    </row>
    <row r="139" spans="1:27">
      <c r="A139" s="73">
        <v>138</v>
      </c>
      <c r="B139" s="73" t="str">
        <f t="shared" si="25"/>
        <v>BCDEGIJL</v>
      </c>
      <c r="C139" s="73" t="s">
        <v>102</v>
      </c>
      <c r="D139" s="73" t="s">
        <v>150</v>
      </c>
      <c r="E139" s="73" t="s">
        <v>95</v>
      </c>
      <c r="F139" s="73" t="s">
        <v>96</v>
      </c>
      <c r="G139" s="73" t="s">
        <v>151</v>
      </c>
      <c r="H139" s="73" t="s">
        <v>101</v>
      </c>
      <c r="I139" s="73" t="s">
        <v>178</v>
      </c>
      <c r="J139" s="73" t="s">
        <v>177</v>
      </c>
      <c r="K139" s="162">
        <f t="shared" si="24"/>
        <v>69</v>
      </c>
      <c r="L139" s="162">
        <f t="shared" si="24"/>
        <v>71</v>
      </c>
      <c r="M139" s="162">
        <f t="shared" si="24"/>
        <v>66</v>
      </c>
      <c r="N139" s="162">
        <f t="shared" si="23"/>
        <v>67</v>
      </c>
      <c r="O139" s="162">
        <f t="shared" si="23"/>
        <v>74</v>
      </c>
      <c r="P139" s="162">
        <f t="shared" si="23"/>
        <v>68</v>
      </c>
      <c r="Q139" s="162">
        <f t="shared" si="23"/>
        <v>76</v>
      </c>
      <c r="R139" s="162">
        <f t="shared" si="22"/>
        <v>73</v>
      </c>
      <c r="S139" s="162"/>
      <c r="T139" s="162">
        <f t="shared" si="26"/>
        <v>66</v>
      </c>
      <c r="U139" s="162">
        <f t="shared" si="27"/>
        <v>67</v>
      </c>
      <c r="V139" s="162">
        <f t="shared" si="28"/>
        <v>68</v>
      </c>
      <c r="W139" s="162">
        <f t="shared" si="29"/>
        <v>69</v>
      </c>
      <c r="X139" s="162">
        <f t="shared" si="30"/>
        <v>71</v>
      </c>
      <c r="Y139" s="162">
        <f t="shared" si="31"/>
        <v>73</v>
      </c>
      <c r="Z139" s="162">
        <f t="shared" si="32"/>
        <v>74</v>
      </c>
      <c r="AA139" s="162">
        <f t="shared" si="33"/>
        <v>76</v>
      </c>
    </row>
    <row r="140" spans="1:27">
      <c r="A140" s="73">
        <v>139</v>
      </c>
      <c r="B140" s="73" t="str">
        <f t="shared" si="25"/>
        <v>BCDEGIJK</v>
      </c>
      <c r="C140" s="73" t="s">
        <v>102</v>
      </c>
      <c r="D140" s="73" t="s">
        <v>150</v>
      </c>
      <c r="E140" s="73" t="s">
        <v>95</v>
      </c>
      <c r="F140" s="73" t="s">
        <v>96</v>
      </c>
      <c r="G140" s="73" t="s">
        <v>151</v>
      </c>
      <c r="H140" s="73" t="s">
        <v>101</v>
      </c>
      <c r="I140" s="73" t="s">
        <v>177</v>
      </c>
      <c r="J140" s="73" t="s">
        <v>165</v>
      </c>
      <c r="K140" s="162">
        <f t="shared" si="24"/>
        <v>69</v>
      </c>
      <c r="L140" s="162">
        <f t="shared" si="24"/>
        <v>71</v>
      </c>
      <c r="M140" s="162">
        <f t="shared" si="24"/>
        <v>66</v>
      </c>
      <c r="N140" s="162">
        <f t="shared" si="23"/>
        <v>67</v>
      </c>
      <c r="O140" s="162">
        <f t="shared" si="23"/>
        <v>74</v>
      </c>
      <c r="P140" s="162">
        <f t="shared" si="23"/>
        <v>68</v>
      </c>
      <c r="Q140" s="162">
        <f t="shared" si="23"/>
        <v>73</v>
      </c>
      <c r="R140" s="162">
        <f t="shared" si="22"/>
        <v>75</v>
      </c>
      <c r="S140" s="162"/>
      <c r="T140" s="162">
        <f t="shared" si="26"/>
        <v>66</v>
      </c>
      <c r="U140" s="162">
        <f t="shared" si="27"/>
        <v>67</v>
      </c>
      <c r="V140" s="162">
        <f t="shared" si="28"/>
        <v>68</v>
      </c>
      <c r="W140" s="162">
        <f t="shared" si="29"/>
        <v>69</v>
      </c>
      <c r="X140" s="162">
        <f t="shared" si="30"/>
        <v>71</v>
      </c>
      <c r="Y140" s="162">
        <f t="shared" si="31"/>
        <v>73</v>
      </c>
      <c r="Z140" s="162">
        <f t="shared" si="32"/>
        <v>74</v>
      </c>
      <c r="AA140" s="162">
        <f t="shared" si="33"/>
        <v>75</v>
      </c>
    </row>
    <row r="141" spans="1:27">
      <c r="A141" s="73">
        <v>140</v>
      </c>
      <c r="B141" s="73" t="str">
        <f t="shared" si="25"/>
        <v>BCDEGHKL</v>
      </c>
      <c r="C141" s="73" t="s">
        <v>102</v>
      </c>
      <c r="D141" s="73" t="s">
        <v>150</v>
      </c>
      <c r="E141" s="73" t="s">
        <v>95</v>
      </c>
      <c r="F141" s="73" t="s">
        <v>96</v>
      </c>
      <c r="G141" s="73" t="s">
        <v>164</v>
      </c>
      <c r="H141" s="73" t="s">
        <v>101</v>
      </c>
      <c r="I141" s="73" t="s">
        <v>178</v>
      </c>
      <c r="J141" s="73" t="s">
        <v>165</v>
      </c>
      <c r="K141" s="162">
        <f t="shared" si="24"/>
        <v>69</v>
      </c>
      <c r="L141" s="162">
        <f t="shared" si="24"/>
        <v>71</v>
      </c>
      <c r="M141" s="162">
        <f t="shared" si="24"/>
        <v>66</v>
      </c>
      <c r="N141" s="162">
        <f t="shared" si="23"/>
        <v>67</v>
      </c>
      <c r="O141" s="162">
        <f t="shared" si="23"/>
        <v>72</v>
      </c>
      <c r="P141" s="162">
        <f t="shared" si="23"/>
        <v>68</v>
      </c>
      <c r="Q141" s="162">
        <f t="shared" si="23"/>
        <v>76</v>
      </c>
      <c r="R141" s="162">
        <f t="shared" si="22"/>
        <v>75</v>
      </c>
      <c r="S141" s="162"/>
      <c r="T141" s="162">
        <f t="shared" si="26"/>
        <v>66</v>
      </c>
      <c r="U141" s="162">
        <f t="shared" si="27"/>
        <v>67</v>
      </c>
      <c r="V141" s="162">
        <f t="shared" si="28"/>
        <v>68</v>
      </c>
      <c r="W141" s="162">
        <f t="shared" si="29"/>
        <v>69</v>
      </c>
      <c r="X141" s="162">
        <f t="shared" si="30"/>
        <v>71</v>
      </c>
      <c r="Y141" s="162">
        <f t="shared" si="31"/>
        <v>72</v>
      </c>
      <c r="Z141" s="162">
        <f t="shared" si="32"/>
        <v>75</v>
      </c>
      <c r="AA141" s="162">
        <f t="shared" si="33"/>
        <v>76</v>
      </c>
    </row>
    <row r="142" spans="1:27">
      <c r="A142" s="73">
        <v>141</v>
      </c>
      <c r="B142" s="73" t="str">
        <f t="shared" si="25"/>
        <v>BCDEGHJL</v>
      </c>
      <c r="C142" s="73" t="s">
        <v>164</v>
      </c>
      <c r="D142" s="73" t="s">
        <v>150</v>
      </c>
      <c r="E142" s="73" t="s">
        <v>95</v>
      </c>
      <c r="F142" s="73" t="s">
        <v>96</v>
      </c>
      <c r="G142" s="73" t="s">
        <v>151</v>
      </c>
      <c r="H142" s="73" t="s">
        <v>101</v>
      </c>
      <c r="I142" s="73" t="s">
        <v>178</v>
      </c>
      <c r="J142" s="73" t="s">
        <v>102</v>
      </c>
      <c r="K142" s="162">
        <f t="shared" si="24"/>
        <v>72</v>
      </c>
      <c r="L142" s="162">
        <f t="shared" si="24"/>
        <v>71</v>
      </c>
      <c r="M142" s="162">
        <f t="shared" si="24"/>
        <v>66</v>
      </c>
      <c r="N142" s="162">
        <f t="shared" si="23"/>
        <v>67</v>
      </c>
      <c r="O142" s="162">
        <f t="shared" si="23"/>
        <v>74</v>
      </c>
      <c r="P142" s="162">
        <f t="shared" si="23"/>
        <v>68</v>
      </c>
      <c r="Q142" s="162">
        <f t="shared" si="23"/>
        <v>76</v>
      </c>
      <c r="R142" s="162">
        <f t="shared" si="22"/>
        <v>69</v>
      </c>
      <c r="S142" s="162"/>
      <c r="T142" s="162">
        <f t="shared" si="26"/>
        <v>66</v>
      </c>
      <c r="U142" s="162">
        <f t="shared" si="27"/>
        <v>67</v>
      </c>
      <c r="V142" s="162">
        <f t="shared" si="28"/>
        <v>68</v>
      </c>
      <c r="W142" s="162">
        <f t="shared" si="29"/>
        <v>69</v>
      </c>
      <c r="X142" s="162">
        <f t="shared" si="30"/>
        <v>71</v>
      </c>
      <c r="Y142" s="162">
        <f t="shared" si="31"/>
        <v>72</v>
      </c>
      <c r="Z142" s="162">
        <f t="shared" si="32"/>
        <v>74</v>
      </c>
      <c r="AA142" s="162">
        <f t="shared" si="33"/>
        <v>76</v>
      </c>
    </row>
    <row r="143" spans="1:27">
      <c r="A143" s="73">
        <v>142</v>
      </c>
      <c r="B143" s="73" t="str">
        <f t="shared" si="25"/>
        <v>BCDEGHJK</v>
      </c>
      <c r="C143" s="73" t="s">
        <v>164</v>
      </c>
      <c r="D143" s="73" t="s">
        <v>150</v>
      </c>
      <c r="E143" s="73" t="s">
        <v>95</v>
      </c>
      <c r="F143" s="73" t="s">
        <v>96</v>
      </c>
      <c r="G143" s="73" t="s">
        <v>151</v>
      </c>
      <c r="H143" s="73" t="s">
        <v>101</v>
      </c>
      <c r="I143" s="73" t="s">
        <v>102</v>
      </c>
      <c r="J143" s="73" t="s">
        <v>165</v>
      </c>
      <c r="K143" s="162">
        <f t="shared" si="24"/>
        <v>72</v>
      </c>
      <c r="L143" s="162">
        <f t="shared" si="24"/>
        <v>71</v>
      </c>
      <c r="M143" s="162">
        <f t="shared" si="24"/>
        <v>66</v>
      </c>
      <c r="N143" s="162">
        <f t="shared" si="23"/>
        <v>67</v>
      </c>
      <c r="O143" s="162">
        <f t="shared" si="23"/>
        <v>74</v>
      </c>
      <c r="P143" s="162">
        <f t="shared" si="23"/>
        <v>68</v>
      </c>
      <c r="Q143" s="162">
        <f t="shared" si="23"/>
        <v>69</v>
      </c>
      <c r="R143" s="162">
        <f t="shared" si="22"/>
        <v>75</v>
      </c>
      <c r="S143" s="162"/>
      <c r="T143" s="162">
        <f t="shared" si="26"/>
        <v>66</v>
      </c>
      <c r="U143" s="162">
        <f t="shared" si="27"/>
        <v>67</v>
      </c>
      <c r="V143" s="162">
        <f t="shared" si="28"/>
        <v>68</v>
      </c>
      <c r="W143" s="162">
        <f t="shared" si="29"/>
        <v>69</v>
      </c>
      <c r="X143" s="162">
        <f t="shared" si="30"/>
        <v>71</v>
      </c>
      <c r="Y143" s="162">
        <f t="shared" si="31"/>
        <v>72</v>
      </c>
      <c r="Z143" s="162">
        <f t="shared" si="32"/>
        <v>74</v>
      </c>
      <c r="AA143" s="162">
        <f t="shared" si="33"/>
        <v>75</v>
      </c>
    </row>
    <row r="144" spans="1:27">
      <c r="A144" s="73">
        <v>143</v>
      </c>
      <c r="B144" s="73" t="str">
        <f t="shared" si="25"/>
        <v>BCDEGHIL</v>
      </c>
      <c r="C144" s="73" t="s">
        <v>102</v>
      </c>
      <c r="D144" s="73" t="s">
        <v>150</v>
      </c>
      <c r="E144" s="73" t="s">
        <v>95</v>
      </c>
      <c r="F144" s="73" t="s">
        <v>96</v>
      </c>
      <c r="G144" s="73" t="s">
        <v>164</v>
      </c>
      <c r="H144" s="73" t="s">
        <v>101</v>
      </c>
      <c r="I144" s="73" t="s">
        <v>178</v>
      </c>
      <c r="J144" s="73" t="s">
        <v>177</v>
      </c>
      <c r="K144" s="162">
        <f t="shared" si="24"/>
        <v>69</v>
      </c>
      <c r="L144" s="162">
        <f t="shared" si="24"/>
        <v>71</v>
      </c>
      <c r="M144" s="162">
        <f t="shared" si="24"/>
        <v>66</v>
      </c>
      <c r="N144" s="162">
        <f t="shared" si="23"/>
        <v>67</v>
      </c>
      <c r="O144" s="162">
        <f t="shared" si="23"/>
        <v>72</v>
      </c>
      <c r="P144" s="162">
        <f t="shared" si="23"/>
        <v>68</v>
      </c>
      <c r="Q144" s="162">
        <f t="shared" si="23"/>
        <v>76</v>
      </c>
      <c r="R144" s="162">
        <f t="shared" si="22"/>
        <v>73</v>
      </c>
      <c r="S144" s="162"/>
      <c r="T144" s="162">
        <f t="shared" si="26"/>
        <v>66</v>
      </c>
      <c r="U144" s="162">
        <f t="shared" si="27"/>
        <v>67</v>
      </c>
      <c r="V144" s="162">
        <f t="shared" si="28"/>
        <v>68</v>
      </c>
      <c r="W144" s="162">
        <f t="shared" si="29"/>
        <v>69</v>
      </c>
      <c r="X144" s="162">
        <f t="shared" si="30"/>
        <v>71</v>
      </c>
      <c r="Y144" s="162">
        <f t="shared" si="31"/>
        <v>72</v>
      </c>
      <c r="Z144" s="162">
        <f t="shared" si="32"/>
        <v>73</v>
      </c>
      <c r="AA144" s="162">
        <f t="shared" si="33"/>
        <v>76</v>
      </c>
    </row>
    <row r="145" spans="1:27">
      <c r="A145" s="73">
        <v>144</v>
      </c>
      <c r="B145" s="73" t="str">
        <f t="shared" si="25"/>
        <v>BCDEGHIK</v>
      </c>
      <c r="C145" s="73" t="s">
        <v>102</v>
      </c>
      <c r="D145" s="73" t="s">
        <v>150</v>
      </c>
      <c r="E145" s="73" t="s">
        <v>95</v>
      </c>
      <c r="F145" s="73" t="s">
        <v>96</v>
      </c>
      <c r="G145" s="73" t="s">
        <v>164</v>
      </c>
      <c r="H145" s="73" t="s">
        <v>101</v>
      </c>
      <c r="I145" s="73" t="s">
        <v>177</v>
      </c>
      <c r="J145" s="73" t="s">
        <v>165</v>
      </c>
      <c r="K145" s="162">
        <f t="shared" si="24"/>
        <v>69</v>
      </c>
      <c r="L145" s="162">
        <f t="shared" si="24"/>
        <v>71</v>
      </c>
      <c r="M145" s="162">
        <f t="shared" si="24"/>
        <v>66</v>
      </c>
      <c r="N145" s="162">
        <f t="shared" si="23"/>
        <v>67</v>
      </c>
      <c r="O145" s="162">
        <f t="shared" si="23"/>
        <v>72</v>
      </c>
      <c r="P145" s="162">
        <f t="shared" si="23"/>
        <v>68</v>
      </c>
      <c r="Q145" s="162">
        <f t="shared" si="23"/>
        <v>73</v>
      </c>
      <c r="R145" s="162">
        <f t="shared" si="22"/>
        <v>75</v>
      </c>
      <c r="S145" s="162"/>
      <c r="T145" s="162">
        <f t="shared" si="26"/>
        <v>66</v>
      </c>
      <c r="U145" s="162">
        <f t="shared" si="27"/>
        <v>67</v>
      </c>
      <c r="V145" s="162">
        <f t="shared" si="28"/>
        <v>68</v>
      </c>
      <c r="W145" s="162">
        <f t="shared" si="29"/>
        <v>69</v>
      </c>
      <c r="X145" s="162">
        <f t="shared" si="30"/>
        <v>71</v>
      </c>
      <c r="Y145" s="162">
        <f t="shared" si="31"/>
        <v>72</v>
      </c>
      <c r="Z145" s="162">
        <f t="shared" si="32"/>
        <v>73</v>
      </c>
      <c r="AA145" s="162">
        <f t="shared" si="33"/>
        <v>75</v>
      </c>
    </row>
    <row r="146" spans="1:27">
      <c r="A146" s="73">
        <v>145</v>
      </c>
      <c r="B146" s="73" t="str">
        <f t="shared" si="25"/>
        <v>BCDEGHIJ</v>
      </c>
      <c r="C146" s="73" t="s">
        <v>164</v>
      </c>
      <c r="D146" s="73" t="s">
        <v>150</v>
      </c>
      <c r="E146" s="73" t="s">
        <v>95</v>
      </c>
      <c r="F146" s="73" t="s">
        <v>96</v>
      </c>
      <c r="G146" s="73" t="s">
        <v>151</v>
      </c>
      <c r="H146" s="73" t="s">
        <v>101</v>
      </c>
      <c r="I146" s="73" t="s">
        <v>102</v>
      </c>
      <c r="J146" s="73" t="s">
        <v>177</v>
      </c>
      <c r="K146" s="162">
        <f t="shared" si="24"/>
        <v>72</v>
      </c>
      <c r="L146" s="162">
        <f t="shared" si="24"/>
        <v>71</v>
      </c>
      <c r="M146" s="162">
        <f t="shared" si="24"/>
        <v>66</v>
      </c>
      <c r="N146" s="162">
        <f t="shared" si="23"/>
        <v>67</v>
      </c>
      <c r="O146" s="162">
        <f t="shared" si="23"/>
        <v>74</v>
      </c>
      <c r="P146" s="162">
        <f t="shared" si="23"/>
        <v>68</v>
      </c>
      <c r="Q146" s="162">
        <f t="shared" si="23"/>
        <v>69</v>
      </c>
      <c r="R146" s="162">
        <f t="shared" si="22"/>
        <v>73</v>
      </c>
      <c r="S146" s="162"/>
      <c r="T146" s="162">
        <f t="shared" si="26"/>
        <v>66</v>
      </c>
      <c r="U146" s="162">
        <f t="shared" si="27"/>
        <v>67</v>
      </c>
      <c r="V146" s="162">
        <f t="shared" si="28"/>
        <v>68</v>
      </c>
      <c r="W146" s="162">
        <f t="shared" si="29"/>
        <v>69</v>
      </c>
      <c r="X146" s="162">
        <f t="shared" si="30"/>
        <v>71</v>
      </c>
      <c r="Y146" s="162">
        <f t="shared" si="31"/>
        <v>72</v>
      </c>
      <c r="Z146" s="162">
        <f t="shared" si="32"/>
        <v>73</v>
      </c>
      <c r="AA146" s="162">
        <f t="shared" si="33"/>
        <v>74</v>
      </c>
    </row>
    <row r="147" spans="1:27">
      <c r="A147" s="73">
        <v>146</v>
      </c>
      <c r="B147" s="73" t="str">
        <f t="shared" si="25"/>
        <v>BCDEFJKL</v>
      </c>
      <c r="C147" s="73" t="s">
        <v>96</v>
      </c>
      <c r="D147" s="73" t="s">
        <v>151</v>
      </c>
      <c r="E147" s="73" t="s">
        <v>95</v>
      </c>
      <c r="F147" s="73" t="s">
        <v>101</v>
      </c>
      <c r="G147" s="73" t="s">
        <v>102</v>
      </c>
      <c r="H147" s="73" t="s">
        <v>103</v>
      </c>
      <c r="I147" s="73" t="s">
        <v>178</v>
      </c>
      <c r="J147" s="73" t="s">
        <v>165</v>
      </c>
      <c r="K147" s="162">
        <f t="shared" si="24"/>
        <v>67</v>
      </c>
      <c r="L147" s="162">
        <f t="shared" si="24"/>
        <v>74</v>
      </c>
      <c r="M147" s="162">
        <f t="shared" si="24"/>
        <v>66</v>
      </c>
      <c r="N147" s="162">
        <f t="shared" si="23"/>
        <v>68</v>
      </c>
      <c r="O147" s="162">
        <f t="shared" si="23"/>
        <v>69</v>
      </c>
      <c r="P147" s="162">
        <f t="shared" si="23"/>
        <v>70</v>
      </c>
      <c r="Q147" s="162">
        <f t="shared" si="23"/>
        <v>76</v>
      </c>
      <c r="R147" s="162">
        <f t="shared" si="22"/>
        <v>75</v>
      </c>
      <c r="S147" s="162"/>
      <c r="T147" s="162">
        <f t="shared" si="26"/>
        <v>66</v>
      </c>
      <c r="U147" s="162">
        <f t="shared" si="27"/>
        <v>67</v>
      </c>
      <c r="V147" s="162">
        <f t="shared" si="28"/>
        <v>68</v>
      </c>
      <c r="W147" s="162">
        <f t="shared" si="29"/>
        <v>69</v>
      </c>
      <c r="X147" s="162">
        <f t="shared" si="30"/>
        <v>70</v>
      </c>
      <c r="Y147" s="162">
        <f t="shared" si="31"/>
        <v>74</v>
      </c>
      <c r="Z147" s="162">
        <f t="shared" si="32"/>
        <v>75</v>
      </c>
      <c r="AA147" s="162">
        <f t="shared" si="33"/>
        <v>76</v>
      </c>
    </row>
    <row r="148" spans="1:27">
      <c r="A148" s="73">
        <v>147</v>
      </c>
      <c r="B148" s="73" t="str">
        <f t="shared" si="25"/>
        <v>BCDEFIKL</v>
      </c>
      <c r="C148" s="73" t="s">
        <v>96</v>
      </c>
      <c r="D148" s="73" t="s">
        <v>102</v>
      </c>
      <c r="E148" s="73" t="s">
        <v>95</v>
      </c>
      <c r="F148" s="73" t="s">
        <v>101</v>
      </c>
      <c r="G148" s="73" t="s">
        <v>177</v>
      </c>
      <c r="H148" s="73" t="s">
        <v>103</v>
      </c>
      <c r="I148" s="73" t="s">
        <v>178</v>
      </c>
      <c r="J148" s="73" t="s">
        <v>165</v>
      </c>
      <c r="K148" s="162">
        <f t="shared" si="24"/>
        <v>67</v>
      </c>
      <c r="L148" s="162">
        <f t="shared" si="24"/>
        <v>69</v>
      </c>
      <c r="M148" s="162">
        <f t="shared" si="24"/>
        <v>66</v>
      </c>
      <c r="N148" s="162">
        <f t="shared" si="23"/>
        <v>68</v>
      </c>
      <c r="O148" s="162">
        <f t="shared" si="23"/>
        <v>73</v>
      </c>
      <c r="P148" s="162">
        <f t="shared" si="23"/>
        <v>70</v>
      </c>
      <c r="Q148" s="162">
        <f t="shared" si="23"/>
        <v>76</v>
      </c>
      <c r="R148" s="162">
        <f t="shared" si="22"/>
        <v>75</v>
      </c>
      <c r="S148" s="162"/>
      <c r="T148" s="162">
        <f t="shared" si="26"/>
        <v>66</v>
      </c>
      <c r="U148" s="162">
        <f t="shared" si="27"/>
        <v>67</v>
      </c>
      <c r="V148" s="162">
        <f t="shared" si="28"/>
        <v>68</v>
      </c>
      <c r="W148" s="162">
        <f t="shared" si="29"/>
        <v>69</v>
      </c>
      <c r="X148" s="162">
        <f t="shared" si="30"/>
        <v>70</v>
      </c>
      <c r="Y148" s="162">
        <f t="shared" si="31"/>
        <v>73</v>
      </c>
      <c r="Z148" s="162">
        <f t="shared" si="32"/>
        <v>75</v>
      </c>
      <c r="AA148" s="162">
        <f t="shared" si="33"/>
        <v>76</v>
      </c>
    </row>
    <row r="149" spans="1:27">
      <c r="A149" s="73">
        <v>148</v>
      </c>
      <c r="B149" s="73" t="str">
        <f t="shared" si="25"/>
        <v>BCDEFIJL</v>
      </c>
      <c r="C149" s="73" t="s">
        <v>96</v>
      </c>
      <c r="D149" s="73" t="s">
        <v>151</v>
      </c>
      <c r="E149" s="73" t="s">
        <v>95</v>
      </c>
      <c r="F149" s="73" t="s">
        <v>101</v>
      </c>
      <c r="G149" s="73" t="s">
        <v>102</v>
      </c>
      <c r="H149" s="73" t="s">
        <v>103</v>
      </c>
      <c r="I149" s="73" t="s">
        <v>178</v>
      </c>
      <c r="J149" s="73" t="s">
        <v>177</v>
      </c>
      <c r="K149" s="162">
        <f t="shared" si="24"/>
        <v>67</v>
      </c>
      <c r="L149" s="162">
        <f t="shared" si="24"/>
        <v>74</v>
      </c>
      <c r="M149" s="162">
        <f t="shared" si="24"/>
        <v>66</v>
      </c>
      <c r="N149" s="162">
        <f t="shared" si="23"/>
        <v>68</v>
      </c>
      <c r="O149" s="162">
        <f t="shared" si="23"/>
        <v>69</v>
      </c>
      <c r="P149" s="162">
        <f t="shared" si="23"/>
        <v>70</v>
      </c>
      <c r="Q149" s="162">
        <f t="shared" si="23"/>
        <v>76</v>
      </c>
      <c r="R149" s="162">
        <f t="shared" si="22"/>
        <v>73</v>
      </c>
      <c r="S149" s="162"/>
      <c r="T149" s="162">
        <f t="shared" si="26"/>
        <v>66</v>
      </c>
      <c r="U149" s="162">
        <f t="shared" si="27"/>
        <v>67</v>
      </c>
      <c r="V149" s="162">
        <f t="shared" si="28"/>
        <v>68</v>
      </c>
      <c r="W149" s="162">
        <f t="shared" si="29"/>
        <v>69</v>
      </c>
      <c r="X149" s="162">
        <f t="shared" si="30"/>
        <v>70</v>
      </c>
      <c r="Y149" s="162">
        <f t="shared" si="31"/>
        <v>73</v>
      </c>
      <c r="Z149" s="162">
        <f t="shared" si="32"/>
        <v>74</v>
      </c>
      <c r="AA149" s="162">
        <f t="shared" si="33"/>
        <v>76</v>
      </c>
    </row>
    <row r="150" spans="1:27">
      <c r="A150" s="73">
        <v>149</v>
      </c>
      <c r="B150" s="73" t="str">
        <f t="shared" si="25"/>
        <v>BCDEFIJK</v>
      </c>
      <c r="C150" s="73" t="s">
        <v>96</v>
      </c>
      <c r="D150" s="73" t="s">
        <v>151</v>
      </c>
      <c r="E150" s="73" t="s">
        <v>95</v>
      </c>
      <c r="F150" s="73" t="s">
        <v>101</v>
      </c>
      <c r="G150" s="73" t="s">
        <v>102</v>
      </c>
      <c r="H150" s="73" t="s">
        <v>103</v>
      </c>
      <c r="I150" s="73" t="s">
        <v>177</v>
      </c>
      <c r="J150" s="73" t="s">
        <v>165</v>
      </c>
      <c r="K150" s="162">
        <f t="shared" si="24"/>
        <v>67</v>
      </c>
      <c r="L150" s="162">
        <f t="shared" si="24"/>
        <v>74</v>
      </c>
      <c r="M150" s="162">
        <f t="shared" si="24"/>
        <v>66</v>
      </c>
      <c r="N150" s="162">
        <f t="shared" si="23"/>
        <v>68</v>
      </c>
      <c r="O150" s="162">
        <f t="shared" si="23"/>
        <v>69</v>
      </c>
      <c r="P150" s="162">
        <f t="shared" si="23"/>
        <v>70</v>
      </c>
      <c r="Q150" s="162">
        <f t="shared" si="23"/>
        <v>73</v>
      </c>
      <c r="R150" s="162">
        <f t="shared" si="22"/>
        <v>75</v>
      </c>
      <c r="S150" s="162"/>
      <c r="T150" s="162">
        <f t="shared" si="26"/>
        <v>66</v>
      </c>
      <c r="U150" s="162">
        <f t="shared" si="27"/>
        <v>67</v>
      </c>
      <c r="V150" s="162">
        <f t="shared" si="28"/>
        <v>68</v>
      </c>
      <c r="W150" s="162">
        <f t="shared" si="29"/>
        <v>69</v>
      </c>
      <c r="X150" s="162">
        <f t="shared" si="30"/>
        <v>70</v>
      </c>
      <c r="Y150" s="162">
        <f t="shared" si="31"/>
        <v>73</v>
      </c>
      <c r="Z150" s="162">
        <f t="shared" si="32"/>
        <v>74</v>
      </c>
      <c r="AA150" s="162">
        <f t="shared" si="33"/>
        <v>75</v>
      </c>
    </row>
    <row r="151" spans="1:27">
      <c r="A151" s="73">
        <v>150</v>
      </c>
      <c r="B151" s="73" t="str">
        <f t="shared" si="25"/>
        <v>BCDEFHKL</v>
      </c>
      <c r="C151" s="73" t="s">
        <v>96</v>
      </c>
      <c r="D151" s="73" t="s">
        <v>102</v>
      </c>
      <c r="E151" s="73" t="s">
        <v>95</v>
      </c>
      <c r="F151" s="73" t="s">
        <v>101</v>
      </c>
      <c r="G151" s="73" t="s">
        <v>164</v>
      </c>
      <c r="H151" s="73" t="s">
        <v>103</v>
      </c>
      <c r="I151" s="73" t="s">
        <v>178</v>
      </c>
      <c r="J151" s="73" t="s">
        <v>165</v>
      </c>
      <c r="K151" s="162">
        <f t="shared" si="24"/>
        <v>67</v>
      </c>
      <c r="L151" s="162">
        <f t="shared" si="24"/>
        <v>69</v>
      </c>
      <c r="M151" s="162">
        <f t="shared" si="24"/>
        <v>66</v>
      </c>
      <c r="N151" s="162">
        <f t="shared" si="23"/>
        <v>68</v>
      </c>
      <c r="O151" s="162">
        <f t="shared" si="23"/>
        <v>72</v>
      </c>
      <c r="P151" s="162">
        <f t="shared" si="23"/>
        <v>70</v>
      </c>
      <c r="Q151" s="162">
        <f t="shared" si="23"/>
        <v>76</v>
      </c>
      <c r="R151" s="162">
        <f t="shared" si="22"/>
        <v>75</v>
      </c>
      <c r="S151" s="162"/>
      <c r="T151" s="162">
        <f t="shared" si="26"/>
        <v>66</v>
      </c>
      <c r="U151" s="162">
        <f t="shared" si="27"/>
        <v>67</v>
      </c>
      <c r="V151" s="162">
        <f t="shared" si="28"/>
        <v>68</v>
      </c>
      <c r="W151" s="162">
        <f t="shared" si="29"/>
        <v>69</v>
      </c>
      <c r="X151" s="162">
        <f t="shared" si="30"/>
        <v>70</v>
      </c>
      <c r="Y151" s="162">
        <f t="shared" si="31"/>
        <v>72</v>
      </c>
      <c r="Z151" s="162">
        <f t="shared" si="32"/>
        <v>75</v>
      </c>
      <c r="AA151" s="162">
        <f t="shared" si="33"/>
        <v>76</v>
      </c>
    </row>
    <row r="152" spans="1:27">
      <c r="A152" s="73">
        <v>151</v>
      </c>
      <c r="B152" s="73" t="str">
        <f t="shared" si="25"/>
        <v>BCDEFHJL</v>
      </c>
      <c r="C152" s="73" t="s">
        <v>96</v>
      </c>
      <c r="D152" s="73" t="s">
        <v>151</v>
      </c>
      <c r="E152" s="73" t="s">
        <v>95</v>
      </c>
      <c r="F152" s="73" t="s">
        <v>101</v>
      </c>
      <c r="G152" s="73" t="s">
        <v>164</v>
      </c>
      <c r="H152" s="73" t="s">
        <v>103</v>
      </c>
      <c r="I152" s="73" t="s">
        <v>178</v>
      </c>
      <c r="J152" s="73" t="s">
        <v>102</v>
      </c>
      <c r="K152" s="162">
        <f t="shared" si="24"/>
        <v>67</v>
      </c>
      <c r="L152" s="162">
        <f t="shared" si="24"/>
        <v>74</v>
      </c>
      <c r="M152" s="162">
        <f t="shared" si="24"/>
        <v>66</v>
      </c>
      <c r="N152" s="162">
        <f t="shared" si="23"/>
        <v>68</v>
      </c>
      <c r="O152" s="162">
        <f t="shared" si="23"/>
        <v>72</v>
      </c>
      <c r="P152" s="162">
        <f t="shared" si="23"/>
        <v>70</v>
      </c>
      <c r="Q152" s="162">
        <f t="shared" si="23"/>
        <v>76</v>
      </c>
      <c r="R152" s="162">
        <f t="shared" si="22"/>
        <v>69</v>
      </c>
      <c r="S152" s="162"/>
      <c r="T152" s="162">
        <f t="shared" si="26"/>
        <v>66</v>
      </c>
      <c r="U152" s="162">
        <f t="shared" si="27"/>
        <v>67</v>
      </c>
      <c r="V152" s="162">
        <f t="shared" si="28"/>
        <v>68</v>
      </c>
      <c r="W152" s="162">
        <f t="shared" si="29"/>
        <v>69</v>
      </c>
      <c r="X152" s="162">
        <f t="shared" si="30"/>
        <v>70</v>
      </c>
      <c r="Y152" s="162">
        <f t="shared" si="31"/>
        <v>72</v>
      </c>
      <c r="Z152" s="162">
        <f t="shared" si="32"/>
        <v>74</v>
      </c>
      <c r="AA152" s="162">
        <f t="shared" si="33"/>
        <v>76</v>
      </c>
    </row>
    <row r="153" spans="1:27">
      <c r="A153" s="73">
        <v>152</v>
      </c>
      <c r="B153" s="73" t="str">
        <f t="shared" si="25"/>
        <v>BCDEFHJK</v>
      </c>
      <c r="C153" s="73" t="s">
        <v>96</v>
      </c>
      <c r="D153" s="73" t="s">
        <v>151</v>
      </c>
      <c r="E153" s="73" t="s">
        <v>95</v>
      </c>
      <c r="F153" s="73" t="s">
        <v>101</v>
      </c>
      <c r="G153" s="73" t="s">
        <v>164</v>
      </c>
      <c r="H153" s="73" t="s">
        <v>103</v>
      </c>
      <c r="I153" s="73" t="s">
        <v>102</v>
      </c>
      <c r="J153" s="73" t="s">
        <v>165</v>
      </c>
      <c r="K153" s="162">
        <f t="shared" si="24"/>
        <v>67</v>
      </c>
      <c r="L153" s="162">
        <f t="shared" si="24"/>
        <v>74</v>
      </c>
      <c r="M153" s="162">
        <f t="shared" si="24"/>
        <v>66</v>
      </c>
      <c r="N153" s="162">
        <f t="shared" si="23"/>
        <v>68</v>
      </c>
      <c r="O153" s="162">
        <f t="shared" si="23"/>
        <v>72</v>
      </c>
      <c r="P153" s="162">
        <f t="shared" si="23"/>
        <v>70</v>
      </c>
      <c r="Q153" s="162">
        <f t="shared" si="23"/>
        <v>69</v>
      </c>
      <c r="R153" s="162">
        <f t="shared" si="22"/>
        <v>75</v>
      </c>
      <c r="S153" s="162"/>
      <c r="T153" s="162">
        <f t="shared" si="26"/>
        <v>66</v>
      </c>
      <c r="U153" s="162">
        <f t="shared" si="27"/>
        <v>67</v>
      </c>
      <c r="V153" s="162">
        <f t="shared" si="28"/>
        <v>68</v>
      </c>
      <c r="W153" s="162">
        <f t="shared" si="29"/>
        <v>69</v>
      </c>
      <c r="X153" s="162">
        <f t="shared" si="30"/>
        <v>70</v>
      </c>
      <c r="Y153" s="162">
        <f t="shared" si="31"/>
        <v>72</v>
      </c>
      <c r="Z153" s="162">
        <f t="shared" si="32"/>
        <v>74</v>
      </c>
      <c r="AA153" s="162">
        <f t="shared" si="33"/>
        <v>75</v>
      </c>
    </row>
    <row r="154" spans="1:27">
      <c r="A154" s="73">
        <v>153</v>
      </c>
      <c r="B154" s="73" t="str">
        <f t="shared" si="25"/>
        <v>BCDEFHIL</v>
      </c>
      <c r="C154" s="73" t="s">
        <v>96</v>
      </c>
      <c r="D154" s="73" t="s">
        <v>102</v>
      </c>
      <c r="E154" s="73" t="s">
        <v>95</v>
      </c>
      <c r="F154" s="73" t="s">
        <v>101</v>
      </c>
      <c r="G154" s="73" t="s">
        <v>164</v>
      </c>
      <c r="H154" s="73" t="s">
        <v>103</v>
      </c>
      <c r="I154" s="73" t="s">
        <v>178</v>
      </c>
      <c r="J154" s="73" t="s">
        <v>177</v>
      </c>
      <c r="K154" s="162">
        <f t="shared" si="24"/>
        <v>67</v>
      </c>
      <c r="L154" s="162">
        <f t="shared" si="24"/>
        <v>69</v>
      </c>
      <c r="M154" s="162">
        <f t="shared" si="24"/>
        <v>66</v>
      </c>
      <c r="N154" s="162">
        <f t="shared" si="23"/>
        <v>68</v>
      </c>
      <c r="O154" s="162">
        <f t="shared" si="23"/>
        <v>72</v>
      </c>
      <c r="P154" s="162">
        <f t="shared" si="23"/>
        <v>70</v>
      </c>
      <c r="Q154" s="162">
        <f t="shared" si="23"/>
        <v>76</v>
      </c>
      <c r="R154" s="162">
        <f t="shared" si="22"/>
        <v>73</v>
      </c>
      <c r="S154" s="162"/>
      <c r="T154" s="162">
        <f t="shared" si="26"/>
        <v>66</v>
      </c>
      <c r="U154" s="162">
        <f t="shared" si="27"/>
        <v>67</v>
      </c>
      <c r="V154" s="162">
        <f t="shared" si="28"/>
        <v>68</v>
      </c>
      <c r="W154" s="162">
        <f t="shared" si="29"/>
        <v>69</v>
      </c>
      <c r="X154" s="162">
        <f t="shared" si="30"/>
        <v>70</v>
      </c>
      <c r="Y154" s="162">
        <f t="shared" si="31"/>
        <v>72</v>
      </c>
      <c r="Z154" s="162">
        <f t="shared" si="32"/>
        <v>73</v>
      </c>
      <c r="AA154" s="162">
        <f t="shared" si="33"/>
        <v>76</v>
      </c>
    </row>
    <row r="155" spans="1:27">
      <c r="A155" s="73">
        <v>154</v>
      </c>
      <c r="B155" s="73" t="str">
        <f t="shared" si="25"/>
        <v>BCDEFHIK</v>
      </c>
      <c r="C155" s="73" t="s">
        <v>96</v>
      </c>
      <c r="D155" s="73" t="s">
        <v>102</v>
      </c>
      <c r="E155" s="73" t="s">
        <v>95</v>
      </c>
      <c r="F155" s="73" t="s">
        <v>101</v>
      </c>
      <c r="G155" s="73" t="s">
        <v>164</v>
      </c>
      <c r="H155" s="73" t="s">
        <v>103</v>
      </c>
      <c r="I155" s="73" t="s">
        <v>177</v>
      </c>
      <c r="J155" s="73" t="s">
        <v>165</v>
      </c>
      <c r="K155" s="162">
        <f t="shared" si="24"/>
        <v>67</v>
      </c>
      <c r="L155" s="162">
        <f t="shared" si="24"/>
        <v>69</v>
      </c>
      <c r="M155" s="162">
        <f t="shared" si="24"/>
        <v>66</v>
      </c>
      <c r="N155" s="162">
        <f t="shared" si="23"/>
        <v>68</v>
      </c>
      <c r="O155" s="162">
        <f t="shared" si="23"/>
        <v>72</v>
      </c>
      <c r="P155" s="162">
        <f t="shared" si="23"/>
        <v>70</v>
      </c>
      <c r="Q155" s="162">
        <f t="shared" si="23"/>
        <v>73</v>
      </c>
      <c r="R155" s="162">
        <f t="shared" si="22"/>
        <v>75</v>
      </c>
      <c r="S155" s="162"/>
      <c r="T155" s="162">
        <f t="shared" si="26"/>
        <v>66</v>
      </c>
      <c r="U155" s="162">
        <f t="shared" si="27"/>
        <v>67</v>
      </c>
      <c r="V155" s="162">
        <f t="shared" si="28"/>
        <v>68</v>
      </c>
      <c r="W155" s="162">
        <f t="shared" si="29"/>
        <v>69</v>
      </c>
      <c r="X155" s="162">
        <f t="shared" si="30"/>
        <v>70</v>
      </c>
      <c r="Y155" s="162">
        <f t="shared" si="31"/>
        <v>72</v>
      </c>
      <c r="Z155" s="162">
        <f t="shared" si="32"/>
        <v>73</v>
      </c>
      <c r="AA155" s="162">
        <f t="shared" si="33"/>
        <v>75</v>
      </c>
    </row>
    <row r="156" spans="1:27">
      <c r="A156" s="73">
        <v>155</v>
      </c>
      <c r="B156" s="73" t="str">
        <f t="shared" si="25"/>
        <v>BCDEFHIJ</v>
      </c>
      <c r="C156" s="73" t="s">
        <v>96</v>
      </c>
      <c r="D156" s="73" t="s">
        <v>151</v>
      </c>
      <c r="E156" s="73" t="s">
        <v>95</v>
      </c>
      <c r="F156" s="73" t="s">
        <v>101</v>
      </c>
      <c r="G156" s="73" t="s">
        <v>164</v>
      </c>
      <c r="H156" s="73" t="s">
        <v>103</v>
      </c>
      <c r="I156" s="73" t="s">
        <v>102</v>
      </c>
      <c r="J156" s="73" t="s">
        <v>177</v>
      </c>
      <c r="K156" s="162">
        <f t="shared" si="24"/>
        <v>67</v>
      </c>
      <c r="L156" s="162">
        <f t="shared" si="24"/>
        <v>74</v>
      </c>
      <c r="M156" s="162">
        <f t="shared" si="24"/>
        <v>66</v>
      </c>
      <c r="N156" s="162">
        <f t="shared" si="23"/>
        <v>68</v>
      </c>
      <c r="O156" s="162">
        <f t="shared" si="23"/>
        <v>72</v>
      </c>
      <c r="P156" s="162">
        <f t="shared" si="23"/>
        <v>70</v>
      </c>
      <c r="Q156" s="162">
        <f t="shared" si="23"/>
        <v>69</v>
      </c>
      <c r="R156" s="162">
        <f t="shared" si="22"/>
        <v>73</v>
      </c>
      <c r="S156" s="162"/>
      <c r="T156" s="162">
        <f t="shared" si="26"/>
        <v>66</v>
      </c>
      <c r="U156" s="162">
        <f t="shared" si="27"/>
        <v>67</v>
      </c>
      <c r="V156" s="162">
        <f t="shared" si="28"/>
        <v>68</v>
      </c>
      <c r="W156" s="162">
        <f t="shared" si="29"/>
        <v>69</v>
      </c>
      <c r="X156" s="162">
        <f t="shared" si="30"/>
        <v>70</v>
      </c>
      <c r="Y156" s="162">
        <f t="shared" si="31"/>
        <v>72</v>
      </c>
      <c r="Z156" s="162">
        <f t="shared" si="32"/>
        <v>73</v>
      </c>
      <c r="AA156" s="162">
        <f t="shared" si="33"/>
        <v>74</v>
      </c>
    </row>
    <row r="157" spans="1:27">
      <c r="A157" s="73">
        <v>156</v>
      </c>
      <c r="B157" s="73" t="str">
        <f t="shared" si="25"/>
        <v>BCDEFGKL</v>
      </c>
      <c r="C157" s="73" t="s">
        <v>96</v>
      </c>
      <c r="D157" s="73" t="s">
        <v>150</v>
      </c>
      <c r="E157" s="73" t="s">
        <v>95</v>
      </c>
      <c r="F157" s="73" t="s">
        <v>101</v>
      </c>
      <c r="G157" s="73" t="s">
        <v>102</v>
      </c>
      <c r="H157" s="73" t="s">
        <v>103</v>
      </c>
      <c r="I157" s="73" t="s">
        <v>178</v>
      </c>
      <c r="J157" s="73" t="s">
        <v>165</v>
      </c>
      <c r="K157" s="162">
        <f t="shared" si="24"/>
        <v>67</v>
      </c>
      <c r="L157" s="162">
        <f t="shared" si="24"/>
        <v>71</v>
      </c>
      <c r="M157" s="162">
        <f t="shared" si="24"/>
        <v>66</v>
      </c>
      <c r="N157" s="162">
        <f t="shared" si="23"/>
        <v>68</v>
      </c>
      <c r="O157" s="162">
        <f t="shared" si="23"/>
        <v>69</v>
      </c>
      <c r="P157" s="162">
        <f t="shared" si="23"/>
        <v>70</v>
      </c>
      <c r="Q157" s="162">
        <f t="shared" si="23"/>
        <v>76</v>
      </c>
      <c r="R157" s="162">
        <f t="shared" si="22"/>
        <v>75</v>
      </c>
      <c r="S157" s="162"/>
      <c r="T157" s="162">
        <f t="shared" si="26"/>
        <v>66</v>
      </c>
      <c r="U157" s="162">
        <f t="shared" si="27"/>
        <v>67</v>
      </c>
      <c r="V157" s="162">
        <f t="shared" si="28"/>
        <v>68</v>
      </c>
      <c r="W157" s="162">
        <f t="shared" si="29"/>
        <v>69</v>
      </c>
      <c r="X157" s="162">
        <f t="shared" si="30"/>
        <v>70</v>
      </c>
      <c r="Y157" s="162">
        <f t="shared" si="31"/>
        <v>71</v>
      </c>
      <c r="Z157" s="162">
        <f t="shared" si="32"/>
        <v>75</v>
      </c>
      <c r="AA157" s="162">
        <f t="shared" si="33"/>
        <v>76</v>
      </c>
    </row>
    <row r="158" spans="1:27">
      <c r="A158" s="73">
        <v>157</v>
      </c>
      <c r="B158" s="73" t="str">
        <f t="shared" si="25"/>
        <v>BCDEFGJL</v>
      </c>
      <c r="C158" s="73" t="s">
        <v>96</v>
      </c>
      <c r="D158" s="73" t="s">
        <v>150</v>
      </c>
      <c r="E158" s="73" t="s">
        <v>95</v>
      </c>
      <c r="F158" s="73" t="s">
        <v>101</v>
      </c>
      <c r="G158" s="73" t="s">
        <v>151</v>
      </c>
      <c r="H158" s="73" t="s">
        <v>103</v>
      </c>
      <c r="I158" s="73" t="s">
        <v>178</v>
      </c>
      <c r="J158" s="73" t="s">
        <v>102</v>
      </c>
      <c r="K158" s="162">
        <f t="shared" si="24"/>
        <v>67</v>
      </c>
      <c r="L158" s="162">
        <f t="shared" si="24"/>
        <v>71</v>
      </c>
      <c r="M158" s="162">
        <f t="shared" si="24"/>
        <v>66</v>
      </c>
      <c r="N158" s="162">
        <f t="shared" si="23"/>
        <v>68</v>
      </c>
      <c r="O158" s="162">
        <f t="shared" si="23"/>
        <v>74</v>
      </c>
      <c r="P158" s="162">
        <f t="shared" si="23"/>
        <v>70</v>
      </c>
      <c r="Q158" s="162">
        <f t="shared" si="23"/>
        <v>76</v>
      </c>
      <c r="R158" s="162">
        <f t="shared" si="22"/>
        <v>69</v>
      </c>
      <c r="S158" s="162"/>
      <c r="T158" s="162">
        <f t="shared" si="26"/>
        <v>66</v>
      </c>
      <c r="U158" s="162">
        <f t="shared" si="27"/>
        <v>67</v>
      </c>
      <c r="V158" s="162">
        <f t="shared" si="28"/>
        <v>68</v>
      </c>
      <c r="W158" s="162">
        <f t="shared" si="29"/>
        <v>69</v>
      </c>
      <c r="X158" s="162">
        <f t="shared" si="30"/>
        <v>70</v>
      </c>
      <c r="Y158" s="162">
        <f t="shared" si="31"/>
        <v>71</v>
      </c>
      <c r="Z158" s="162">
        <f t="shared" si="32"/>
        <v>74</v>
      </c>
      <c r="AA158" s="162">
        <f t="shared" si="33"/>
        <v>76</v>
      </c>
    </row>
    <row r="159" spans="1:27">
      <c r="A159" s="73">
        <v>158</v>
      </c>
      <c r="B159" s="73" t="str">
        <f t="shared" si="25"/>
        <v>BCDEFGJK</v>
      </c>
      <c r="C159" s="73" t="s">
        <v>96</v>
      </c>
      <c r="D159" s="73" t="s">
        <v>150</v>
      </c>
      <c r="E159" s="73" t="s">
        <v>95</v>
      </c>
      <c r="F159" s="73" t="s">
        <v>101</v>
      </c>
      <c r="G159" s="73" t="s">
        <v>151</v>
      </c>
      <c r="H159" s="73" t="s">
        <v>103</v>
      </c>
      <c r="I159" s="73" t="s">
        <v>102</v>
      </c>
      <c r="J159" s="73" t="s">
        <v>165</v>
      </c>
      <c r="K159" s="162">
        <f t="shared" si="24"/>
        <v>67</v>
      </c>
      <c r="L159" s="162">
        <f t="shared" si="24"/>
        <v>71</v>
      </c>
      <c r="M159" s="162">
        <f t="shared" si="24"/>
        <v>66</v>
      </c>
      <c r="N159" s="162">
        <f t="shared" si="23"/>
        <v>68</v>
      </c>
      <c r="O159" s="162">
        <f t="shared" si="23"/>
        <v>74</v>
      </c>
      <c r="P159" s="162">
        <f t="shared" si="23"/>
        <v>70</v>
      </c>
      <c r="Q159" s="162">
        <f t="shared" si="23"/>
        <v>69</v>
      </c>
      <c r="R159" s="162">
        <f t="shared" si="22"/>
        <v>75</v>
      </c>
      <c r="S159" s="162"/>
      <c r="T159" s="162">
        <f t="shared" si="26"/>
        <v>66</v>
      </c>
      <c r="U159" s="162">
        <f t="shared" si="27"/>
        <v>67</v>
      </c>
      <c r="V159" s="162">
        <f t="shared" si="28"/>
        <v>68</v>
      </c>
      <c r="W159" s="162">
        <f t="shared" si="29"/>
        <v>69</v>
      </c>
      <c r="X159" s="162">
        <f t="shared" si="30"/>
        <v>70</v>
      </c>
      <c r="Y159" s="162">
        <f t="shared" si="31"/>
        <v>71</v>
      </c>
      <c r="Z159" s="162">
        <f t="shared" si="32"/>
        <v>74</v>
      </c>
      <c r="AA159" s="162">
        <f t="shared" si="33"/>
        <v>75</v>
      </c>
    </row>
    <row r="160" spans="1:27">
      <c r="A160" s="73">
        <v>159</v>
      </c>
      <c r="B160" s="73" t="str">
        <f t="shared" si="25"/>
        <v>BCDEFGIL</v>
      </c>
      <c r="C160" s="73" t="s">
        <v>96</v>
      </c>
      <c r="D160" s="73" t="s">
        <v>150</v>
      </c>
      <c r="E160" s="73" t="s">
        <v>95</v>
      </c>
      <c r="F160" s="73" t="s">
        <v>101</v>
      </c>
      <c r="G160" s="73" t="s">
        <v>102</v>
      </c>
      <c r="H160" s="73" t="s">
        <v>103</v>
      </c>
      <c r="I160" s="73" t="s">
        <v>178</v>
      </c>
      <c r="J160" s="73" t="s">
        <v>177</v>
      </c>
      <c r="K160" s="162">
        <f t="shared" si="24"/>
        <v>67</v>
      </c>
      <c r="L160" s="162">
        <f t="shared" si="24"/>
        <v>71</v>
      </c>
      <c r="M160" s="162">
        <f t="shared" si="24"/>
        <v>66</v>
      </c>
      <c r="N160" s="162">
        <f t="shared" si="23"/>
        <v>68</v>
      </c>
      <c r="O160" s="162">
        <f t="shared" si="23"/>
        <v>69</v>
      </c>
      <c r="P160" s="162">
        <f t="shared" si="23"/>
        <v>70</v>
      </c>
      <c r="Q160" s="162">
        <f t="shared" si="23"/>
        <v>76</v>
      </c>
      <c r="R160" s="162">
        <f t="shared" si="22"/>
        <v>73</v>
      </c>
      <c r="S160" s="162"/>
      <c r="T160" s="162">
        <f t="shared" si="26"/>
        <v>66</v>
      </c>
      <c r="U160" s="162">
        <f t="shared" si="27"/>
        <v>67</v>
      </c>
      <c r="V160" s="162">
        <f t="shared" si="28"/>
        <v>68</v>
      </c>
      <c r="W160" s="162">
        <f t="shared" si="29"/>
        <v>69</v>
      </c>
      <c r="X160" s="162">
        <f t="shared" si="30"/>
        <v>70</v>
      </c>
      <c r="Y160" s="162">
        <f t="shared" si="31"/>
        <v>71</v>
      </c>
      <c r="Z160" s="162">
        <f t="shared" si="32"/>
        <v>73</v>
      </c>
      <c r="AA160" s="162">
        <f t="shared" si="33"/>
        <v>76</v>
      </c>
    </row>
    <row r="161" spans="1:27">
      <c r="A161" s="73">
        <v>160</v>
      </c>
      <c r="B161" s="73" t="str">
        <f t="shared" si="25"/>
        <v>BCDEFGIK</v>
      </c>
      <c r="C161" s="73" t="s">
        <v>96</v>
      </c>
      <c r="D161" s="73" t="s">
        <v>150</v>
      </c>
      <c r="E161" s="73" t="s">
        <v>95</v>
      </c>
      <c r="F161" s="73" t="s">
        <v>101</v>
      </c>
      <c r="G161" s="73" t="s">
        <v>102</v>
      </c>
      <c r="H161" s="73" t="s">
        <v>103</v>
      </c>
      <c r="I161" s="73" t="s">
        <v>177</v>
      </c>
      <c r="J161" s="73" t="s">
        <v>165</v>
      </c>
      <c r="K161" s="162">
        <f t="shared" si="24"/>
        <v>67</v>
      </c>
      <c r="L161" s="162">
        <f t="shared" si="24"/>
        <v>71</v>
      </c>
      <c r="M161" s="162">
        <f t="shared" si="24"/>
        <v>66</v>
      </c>
      <c r="N161" s="162">
        <f t="shared" si="23"/>
        <v>68</v>
      </c>
      <c r="O161" s="162">
        <f t="shared" si="23"/>
        <v>69</v>
      </c>
      <c r="P161" s="162">
        <f t="shared" si="23"/>
        <v>70</v>
      </c>
      <c r="Q161" s="162">
        <f t="shared" si="23"/>
        <v>73</v>
      </c>
      <c r="R161" s="162">
        <f t="shared" si="22"/>
        <v>75</v>
      </c>
      <c r="S161" s="162"/>
      <c r="T161" s="162">
        <f t="shared" si="26"/>
        <v>66</v>
      </c>
      <c r="U161" s="162">
        <f t="shared" si="27"/>
        <v>67</v>
      </c>
      <c r="V161" s="162">
        <f t="shared" si="28"/>
        <v>68</v>
      </c>
      <c r="W161" s="162">
        <f t="shared" si="29"/>
        <v>69</v>
      </c>
      <c r="X161" s="162">
        <f t="shared" si="30"/>
        <v>70</v>
      </c>
      <c r="Y161" s="162">
        <f t="shared" si="31"/>
        <v>71</v>
      </c>
      <c r="Z161" s="162">
        <f t="shared" si="32"/>
        <v>73</v>
      </c>
      <c r="AA161" s="162">
        <f t="shared" si="33"/>
        <v>75</v>
      </c>
    </row>
    <row r="162" spans="1:27">
      <c r="A162" s="73">
        <v>161</v>
      </c>
      <c r="B162" s="73" t="str">
        <f t="shared" si="25"/>
        <v>BCDEFGIJ</v>
      </c>
      <c r="C162" s="73" t="s">
        <v>96</v>
      </c>
      <c r="D162" s="73" t="s">
        <v>150</v>
      </c>
      <c r="E162" s="73" t="s">
        <v>95</v>
      </c>
      <c r="F162" s="73" t="s">
        <v>101</v>
      </c>
      <c r="G162" s="73" t="s">
        <v>151</v>
      </c>
      <c r="H162" s="73" t="s">
        <v>103</v>
      </c>
      <c r="I162" s="73" t="s">
        <v>102</v>
      </c>
      <c r="J162" s="73" t="s">
        <v>177</v>
      </c>
      <c r="K162" s="162">
        <f t="shared" si="24"/>
        <v>67</v>
      </c>
      <c r="L162" s="162">
        <f t="shared" si="24"/>
        <v>71</v>
      </c>
      <c r="M162" s="162">
        <f t="shared" si="24"/>
        <v>66</v>
      </c>
      <c r="N162" s="162">
        <f t="shared" si="23"/>
        <v>68</v>
      </c>
      <c r="O162" s="162">
        <f t="shared" si="23"/>
        <v>74</v>
      </c>
      <c r="P162" s="162">
        <f t="shared" si="23"/>
        <v>70</v>
      </c>
      <c r="Q162" s="162">
        <f t="shared" si="23"/>
        <v>69</v>
      </c>
      <c r="R162" s="162">
        <f t="shared" si="22"/>
        <v>73</v>
      </c>
      <c r="S162" s="162"/>
      <c r="T162" s="162">
        <f t="shared" si="26"/>
        <v>66</v>
      </c>
      <c r="U162" s="162">
        <f t="shared" si="27"/>
        <v>67</v>
      </c>
      <c r="V162" s="162">
        <f t="shared" si="28"/>
        <v>68</v>
      </c>
      <c r="W162" s="162">
        <f t="shared" si="29"/>
        <v>69</v>
      </c>
      <c r="X162" s="162">
        <f t="shared" si="30"/>
        <v>70</v>
      </c>
      <c r="Y162" s="162">
        <f t="shared" si="31"/>
        <v>71</v>
      </c>
      <c r="Z162" s="162">
        <f t="shared" si="32"/>
        <v>73</v>
      </c>
      <c r="AA162" s="162">
        <f t="shared" si="33"/>
        <v>74</v>
      </c>
    </row>
    <row r="163" spans="1:27">
      <c r="A163" s="73">
        <v>162</v>
      </c>
      <c r="B163" s="73" t="str">
        <f t="shared" si="25"/>
        <v>BCDEFGHL</v>
      </c>
      <c r="C163" s="73" t="s">
        <v>96</v>
      </c>
      <c r="D163" s="73" t="s">
        <v>150</v>
      </c>
      <c r="E163" s="73" t="s">
        <v>95</v>
      </c>
      <c r="F163" s="73" t="s">
        <v>101</v>
      </c>
      <c r="G163" s="73" t="s">
        <v>164</v>
      </c>
      <c r="H163" s="73" t="s">
        <v>103</v>
      </c>
      <c r="I163" s="73" t="s">
        <v>178</v>
      </c>
      <c r="J163" s="73" t="s">
        <v>102</v>
      </c>
      <c r="K163" s="162">
        <f t="shared" si="24"/>
        <v>67</v>
      </c>
      <c r="L163" s="162">
        <f t="shared" si="24"/>
        <v>71</v>
      </c>
      <c r="M163" s="162">
        <f t="shared" si="24"/>
        <v>66</v>
      </c>
      <c r="N163" s="162">
        <f t="shared" si="23"/>
        <v>68</v>
      </c>
      <c r="O163" s="162">
        <f t="shared" si="23"/>
        <v>72</v>
      </c>
      <c r="P163" s="162">
        <f t="shared" si="23"/>
        <v>70</v>
      </c>
      <c r="Q163" s="162">
        <f t="shared" si="23"/>
        <v>76</v>
      </c>
      <c r="R163" s="162">
        <f t="shared" si="22"/>
        <v>69</v>
      </c>
      <c r="S163" s="162"/>
      <c r="T163" s="162">
        <f t="shared" si="26"/>
        <v>66</v>
      </c>
      <c r="U163" s="162">
        <f t="shared" si="27"/>
        <v>67</v>
      </c>
      <c r="V163" s="162">
        <f t="shared" si="28"/>
        <v>68</v>
      </c>
      <c r="W163" s="162">
        <f t="shared" si="29"/>
        <v>69</v>
      </c>
      <c r="X163" s="162">
        <f t="shared" si="30"/>
        <v>70</v>
      </c>
      <c r="Y163" s="162">
        <f t="shared" si="31"/>
        <v>71</v>
      </c>
      <c r="Z163" s="162">
        <f t="shared" si="32"/>
        <v>72</v>
      </c>
      <c r="AA163" s="162">
        <f t="shared" si="33"/>
        <v>76</v>
      </c>
    </row>
    <row r="164" spans="1:27">
      <c r="A164" s="73">
        <v>163</v>
      </c>
      <c r="B164" s="73" t="str">
        <f t="shared" si="25"/>
        <v>BCDEFGHK</v>
      </c>
      <c r="C164" s="73" t="s">
        <v>96</v>
      </c>
      <c r="D164" s="73" t="s">
        <v>150</v>
      </c>
      <c r="E164" s="73" t="s">
        <v>95</v>
      </c>
      <c r="F164" s="73" t="s">
        <v>101</v>
      </c>
      <c r="G164" s="73" t="s">
        <v>164</v>
      </c>
      <c r="H164" s="73" t="s">
        <v>103</v>
      </c>
      <c r="I164" s="73" t="s">
        <v>102</v>
      </c>
      <c r="J164" s="73" t="s">
        <v>165</v>
      </c>
      <c r="K164" s="162">
        <f t="shared" si="24"/>
        <v>67</v>
      </c>
      <c r="L164" s="162">
        <f t="shared" si="24"/>
        <v>71</v>
      </c>
      <c r="M164" s="162">
        <f t="shared" si="24"/>
        <v>66</v>
      </c>
      <c r="N164" s="162">
        <f t="shared" si="23"/>
        <v>68</v>
      </c>
      <c r="O164" s="162">
        <f t="shared" si="23"/>
        <v>72</v>
      </c>
      <c r="P164" s="162">
        <f t="shared" si="23"/>
        <v>70</v>
      </c>
      <c r="Q164" s="162">
        <f t="shared" si="23"/>
        <v>69</v>
      </c>
      <c r="R164" s="162">
        <f t="shared" si="22"/>
        <v>75</v>
      </c>
      <c r="S164" s="162"/>
      <c r="T164" s="162">
        <f t="shared" si="26"/>
        <v>66</v>
      </c>
      <c r="U164" s="162">
        <f t="shared" si="27"/>
        <v>67</v>
      </c>
      <c r="V164" s="162">
        <f t="shared" si="28"/>
        <v>68</v>
      </c>
      <c r="W164" s="162">
        <f t="shared" si="29"/>
        <v>69</v>
      </c>
      <c r="X164" s="162">
        <f t="shared" si="30"/>
        <v>70</v>
      </c>
      <c r="Y164" s="162">
        <f t="shared" si="31"/>
        <v>71</v>
      </c>
      <c r="Z164" s="162">
        <f t="shared" si="32"/>
        <v>72</v>
      </c>
      <c r="AA164" s="162">
        <f t="shared" si="33"/>
        <v>75</v>
      </c>
    </row>
    <row r="165" spans="1:27">
      <c r="A165" s="73">
        <v>164</v>
      </c>
      <c r="B165" s="73" t="str">
        <f t="shared" si="25"/>
        <v>BCDEFGHJ</v>
      </c>
      <c r="C165" s="73" t="s">
        <v>164</v>
      </c>
      <c r="D165" s="73" t="s">
        <v>150</v>
      </c>
      <c r="E165" s="73" t="s">
        <v>95</v>
      </c>
      <c r="F165" s="73" t="s">
        <v>96</v>
      </c>
      <c r="G165" s="73" t="s">
        <v>151</v>
      </c>
      <c r="H165" s="73" t="s">
        <v>103</v>
      </c>
      <c r="I165" s="73" t="s">
        <v>101</v>
      </c>
      <c r="J165" s="73" t="s">
        <v>102</v>
      </c>
      <c r="K165" s="162">
        <f t="shared" si="24"/>
        <v>72</v>
      </c>
      <c r="L165" s="162">
        <f t="shared" si="24"/>
        <v>71</v>
      </c>
      <c r="M165" s="162">
        <f t="shared" si="24"/>
        <v>66</v>
      </c>
      <c r="N165" s="162">
        <f t="shared" si="23"/>
        <v>67</v>
      </c>
      <c r="O165" s="162">
        <f t="shared" si="23"/>
        <v>74</v>
      </c>
      <c r="P165" s="162">
        <f t="shared" si="23"/>
        <v>70</v>
      </c>
      <c r="Q165" s="162">
        <f t="shared" si="23"/>
        <v>68</v>
      </c>
      <c r="R165" s="162">
        <f t="shared" si="23"/>
        <v>69</v>
      </c>
      <c r="S165" s="162"/>
      <c r="T165" s="162">
        <f t="shared" si="26"/>
        <v>66</v>
      </c>
      <c r="U165" s="162">
        <f t="shared" si="27"/>
        <v>67</v>
      </c>
      <c r="V165" s="162">
        <f t="shared" si="28"/>
        <v>68</v>
      </c>
      <c r="W165" s="162">
        <f t="shared" si="29"/>
        <v>69</v>
      </c>
      <c r="X165" s="162">
        <f t="shared" si="30"/>
        <v>70</v>
      </c>
      <c r="Y165" s="162">
        <f t="shared" si="31"/>
        <v>71</v>
      </c>
      <c r="Z165" s="162">
        <f t="shared" si="32"/>
        <v>72</v>
      </c>
      <c r="AA165" s="162">
        <f t="shared" si="33"/>
        <v>74</v>
      </c>
    </row>
    <row r="166" spans="1:27">
      <c r="A166" s="73">
        <v>165</v>
      </c>
      <c r="B166" s="73" t="str">
        <f t="shared" si="25"/>
        <v>BCDEFGHI</v>
      </c>
      <c r="C166" s="73" t="s">
        <v>96</v>
      </c>
      <c r="D166" s="73" t="s">
        <v>150</v>
      </c>
      <c r="E166" s="73" t="s">
        <v>95</v>
      </c>
      <c r="F166" s="73" t="s">
        <v>101</v>
      </c>
      <c r="G166" s="73" t="s">
        <v>164</v>
      </c>
      <c r="H166" s="73" t="s">
        <v>103</v>
      </c>
      <c r="I166" s="73" t="s">
        <v>102</v>
      </c>
      <c r="J166" s="73" t="s">
        <v>177</v>
      </c>
      <c r="K166" s="162">
        <f t="shared" si="24"/>
        <v>67</v>
      </c>
      <c r="L166" s="162">
        <f t="shared" si="24"/>
        <v>71</v>
      </c>
      <c r="M166" s="162">
        <f t="shared" si="24"/>
        <v>66</v>
      </c>
      <c r="N166" s="162">
        <f t="shared" si="23"/>
        <v>68</v>
      </c>
      <c r="O166" s="162">
        <f t="shared" si="23"/>
        <v>72</v>
      </c>
      <c r="P166" s="162">
        <f t="shared" si="23"/>
        <v>70</v>
      </c>
      <c r="Q166" s="162">
        <f t="shared" si="23"/>
        <v>69</v>
      </c>
      <c r="R166" s="162">
        <f t="shared" si="23"/>
        <v>73</v>
      </c>
      <c r="S166" s="162"/>
      <c r="T166" s="162">
        <f t="shared" si="26"/>
        <v>66</v>
      </c>
      <c r="U166" s="162">
        <f t="shared" si="27"/>
        <v>67</v>
      </c>
      <c r="V166" s="162">
        <f t="shared" si="28"/>
        <v>68</v>
      </c>
      <c r="W166" s="162">
        <f t="shared" si="29"/>
        <v>69</v>
      </c>
      <c r="X166" s="162">
        <f t="shared" si="30"/>
        <v>70</v>
      </c>
      <c r="Y166" s="162">
        <f t="shared" si="31"/>
        <v>71</v>
      </c>
      <c r="Z166" s="162">
        <f t="shared" si="32"/>
        <v>72</v>
      </c>
      <c r="AA166" s="162">
        <f t="shared" si="33"/>
        <v>73</v>
      </c>
    </row>
    <row r="167" spans="1:27">
      <c r="A167" s="73">
        <v>166</v>
      </c>
      <c r="B167" s="73" t="str">
        <f t="shared" si="25"/>
        <v>AFGHIJKL</v>
      </c>
      <c r="C167" s="73" t="s">
        <v>164</v>
      </c>
      <c r="D167" s="73" t="s">
        <v>151</v>
      </c>
      <c r="E167" s="73" t="s">
        <v>177</v>
      </c>
      <c r="F167" s="73" t="s">
        <v>103</v>
      </c>
      <c r="G167" s="73" t="s">
        <v>93</v>
      </c>
      <c r="H167" s="73" t="s">
        <v>150</v>
      </c>
      <c r="I167" s="73" t="s">
        <v>178</v>
      </c>
      <c r="J167" s="73" t="s">
        <v>165</v>
      </c>
      <c r="K167" s="162">
        <f t="shared" si="24"/>
        <v>72</v>
      </c>
      <c r="L167" s="162">
        <f t="shared" si="24"/>
        <v>74</v>
      </c>
      <c r="M167" s="162">
        <f t="shared" si="24"/>
        <v>73</v>
      </c>
      <c r="N167" s="162">
        <f t="shared" si="23"/>
        <v>70</v>
      </c>
      <c r="O167" s="162">
        <f t="shared" si="23"/>
        <v>65</v>
      </c>
      <c r="P167" s="162">
        <f t="shared" si="23"/>
        <v>71</v>
      </c>
      <c r="Q167" s="162">
        <f t="shared" si="23"/>
        <v>76</v>
      </c>
      <c r="R167" s="162">
        <f t="shared" si="23"/>
        <v>75</v>
      </c>
      <c r="S167" s="162"/>
      <c r="T167" s="162">
        <f t="shared" si="26"/>
        <v>65</v>
      </c>
      <c r="U167" s="162">
        <f t="shared" si="27"/>
        <v>70</v>
      </c>
      <c r="V167" s="162">
        <f t="shared" si="28"/>
        <v>71</v>
      </c>
      <c r="W167" s="162">
        <f t="shared" si="29"/>
        <v>72</v>
      </c>
      <c r="X167" s="162">
        <f t="shared" si="30"/>
        <v>73</v>
      </c>
      <c r="Y167" s="162">
        <f t="shared" si="31"/>
        <v>74</v>
      </c>
      <c r="Z167" s="162">
        <f t="shared" si="32"/>
        <v>75</v>
      </c>
      <c r="AA167" s="162">
        <f t="shared" si="33"/>
        <v>76</v>
      </c>
    </row>
    <row r="168" spans="1:27">
      <c r="A168" s="73">
        <v>167</v>
      </c>
      <c r="B168" s="73" t="str">
        <f t="shared" si="25"/>
        <v>AEGHIJKL</v>
      </c>
      <c r="C168" s="73" t="s">
        <v>102</v>
      </c>
      <c r="D168" s="73" t="s">
        <v>151</v>
      </c>
      <c r="E168" s="73" t="s">
        <v>177</v>
      </c>
      <c r="F168" s="73" t="s">
        <v>93</v>
      </c>
      <c r="G168" s="73" t="s">
        <v>164</v>
      </c>
      <c r="H168" s="73" t="s">
        <v>150</v>
      </c>
      <c r="I168" s="73" t="s">
        <v>178</v>
      </c>
      <c r="J168" s="73" t="s">
        <v>165</v>
      </c>
      <c r="K168" s="162">
        <f t="shared" si="24"/>
        <v>69</v>
      </c>
      <c r="L168" s="162">
        <f t="shared" si="24"/>
        <v>74</v>
      </c>
      <c r="M168" s="162">
        <f t="shared" si="24"/>
        <v>73</v>
      </c>
      <c r="N168" s="162">
        <f t="shared" si="23"/>
        <v>65</v>
      </c>
      <c r="O168" s="162">
        <f t="shared" si="23"/>
        <v>72</v>
      </c>
      <c r="P168" s="162">
        <f t="shared" si="23"/>
        <v>71</v>
      </c>
      <c r="Q168" s="162">
        <f t="shared" si="23"/>
        <v>76</v>
      </c>
      <c r="R168" s="162">
        <f t="shared" si="23"/>
        <v>75</v>
      </c>
      <c r="S168" s="162"/>
      <c r="T168" s="162">
        <f t="shared" si="26"/>
        <v>65</v>
      </c>
      <c r="U168" s="162">
        <f t="shared" si="27"/>
        <v>69</v>
      </c>
      <c r="V168" s="162">
        <f t="shared" si="28"/>
        <v>71</v>
      </c>
      <c r="W168" s="162">
        <f t="shared" si="29"/>
        <v>72</v>
      </c>
      <c r="X168" s="162">
        <f t="shared" si="30"/>
        <v>73</v>
      </c>
      <c r="Y168" s="162">
        <f t="shared" si="31"/>
        <v>74</v>
      </c>
      <c r="Z168" s="162">
        <f t="shared" si="32"/>
        <v>75</v>
      </c>
      <c r="AA168" s="162">
        <f t="shared" si="33"/>
        <v>76</v>
      </c>
    </row>
    <row r="169" spans="1:27">
      <c r="A169" s="73">
        <v>168</v>
      </c>
      <c r="B169" s="73" t="str">
        <f t="shared" si="25"/>
        <v>AEFHIJKL</v>
      </c>
      <c r="C169" s="73" t="s">
        <v>102</v>
      </c>
      <c r="D169" s="73" t="s">
        <v>151</v>
      </c>
      <c r="E169" s="73" t="s">
        <v>177</v>
      </c>
      <c r="F169" s="73" t="s">
        <v>103</v>
      </c>
      <c r="G169" s="73" t="s">
        <v>93</v>
      </c>
      <c r="H169" s="73" t="s">
        <v>164</v>
      </c>
      <c r="I169" s="73" t="s">
        <v>178</v>
      </c>
      <c r="J169" s="73" t="s">
        <v>165</v>
      </c>
      <c r="K169" s="162">
        <f t="shared" si="24"/>
        <v>69</v>
      </c>
      <c r="L169" s="162">
        <f t="shared" si="24"/>
        <v>74</v>
      </c>
      <c r="M169" s="162">
        <f t="shared" si="24"/>
        <v>73</v>
      </c>
      <c r="N169" s="162">
        <f t="shared" si="23"/>
        <v>70</v>
      </c>
      <c r="O169" s="162">
        <f t="shared" si="23"/>
        <v>65</v>
      </c>
      <c r="P169" s="162">
        <f t="shared" si="23"/>
        <v>72</v>
      </c>
      <c r="Q169" s="162">
        <f t="shared" si="23"/>
        <v>76</v>
      </c>
      <c r="R169" s="162">
        <f t="shared" si="23"/>
        <v>75</v>
      </c>
      <c r="S169" s="162"/>
      <c r="T169" s="162">
        <f t="shared" si="26"/>
        <v>65</v>
      </c>
      <c r="U169" s="162">
        <f t="shared" si="27"/>
        <v>69</v>
      </c>
      <c r="V169" s="162">
        <f t="shared" si="28"/>
        <v>70</v>
      </c>
      <c r="W169" s="162">
        <f t="shared" si="29"/>
        <v>72</v>
      </c>
      <c r="X169" s="162">
        <f t="shared" si="30"/>
        <v>73</v>
      </c>
      <c r="Y169" s="162">
        <f t="shared" si="31"/>
        <v>74</v>
      </c>
      <c r="Z169" s="162">
        <f t="shared" si="32"/>
        <v>75</v>
      </c>
      <c r="AA169" s="162">
        <f t="shared" si="33"/>
        <v>76</v>
      </c>
    </row>
    <row r="170" spans="1:27">
      <c r="A170" s="73">
        <v>169</v>
      </c>
      <c r="B170" s="73" t="str">
        <f t="shared" si="25"/>
        <v>AEFGIJKL</v>
      </c>
      <c r="C170" s="73" t="s">
        <v>102</v>
      </c>
      <c r="D170" s="73" t="s">
        <v>151</v>
      </c>
      <c r="E170" s="73" t="s">
        <v>177</v>
      </c>
      <c r="F170" s="73" t="s">
        <v>103</v>
      </c>
      <c r="G170" s="73" t="s">
        <v>93</v>
      </c>
      <c r="H170" s="73" t="s">
        <v>150</v>
      </c>
      <c r="I170" s="73" t="s">
        <v>178</v>
      </c>
      <c r="J170" s="73" t="s">
        <v>165</v>
      </c>
      <c r="K170" s="162">
        <f t="shared" si="24"/>
        <v>69</v>
      </c>
      <c r="L170" s="162">
        <f t="shared" si="24"/>
        <v>74</v>
      </c>
      <c r="M170" s="162">
        <f t="shared" si="24"/>
        <v>73</v>
      </c>
      <c r="N170" s="162">
        <f t="shared" si="23"/>
        <v>70</v>
      </c>
      <c r="O170" s="162">
        <f t="shared" si="23"/>
        <v>65</v>
      </c>
      <c r="P170" s="162">
        <f t="shared" si="23"/>
        <v>71</v>
      </c>
      <c r="Q170" s="162">
        <f t="shared" si="23"/>
        <v>76</v>
      </c>
      <c r="R170" s="162">
        <f t="shared" si="23"/>
        <v>75</v>
      </c>
      <c r="S170" s="162"/>
      <c r="T170" s="162">
        <f t="shared" si="26"/>
        <v>65</v>
      </c>
      <c r="U170" s="162">
        <f t="shared" si="27"/>
        <v>69</v>
      </c>
      <c r="V170" s="162">
        <f t="shared" si="28"/>
        <v>70</v>
      </c>
      <c r="W170" s="162">
        <f t="shared" si="29"/>
        <v>71</v>
      </c>
      <c r="X170" s="162">
        <f t="shared" si="30"/>
        <v>73</v>
      </c>
      <c r="Y170" s="162">
        <f t="shared" si="31"/>
        <v>74</v>
      </c>
      <c r="Z170" s="162">
        <f t="shared" si="32"/>
        <v>75</v>
      </c>
      <c r="AA170" s="162">
        <f t="shared" si="33"/>
        <v>76</v>
      </c>
    </row>
    <row r="171" spans="1:27">
      <c r="A171" s="73">
        <v>170</v>
      </c>
      <c r="B171" s="73" t="str">
        <f t="shared" si="25"/>
        <v>AEFGHJKL</v>
      </c>
      <c r="C171" s="73" t="s">
        <v>102</v>
      </c>
      <c r="D171" s="73" t="s">
        <v>150</v>
      </c>
      <c r="E171" s="73" t="s">
        <v>151</v>
      </c>
      <c r="F171" s="73" t="s">
        <v>103</v>
      </c>
      <c r="G171" s="73" t="s">
        <v>93</v>
      </c>
      <c r="H171" s="73" t="s">
        <v>164</v>
      </c>
      <c r="I171" s="73" t="s">
        <v>178</v>
      </c>
      <c r="J171" s="73" t="s">
        <v>165</v>
      </c>
      <c r="K171" s="162">
        <f t="shared" si="24"/>
        <v>69</v>
      </c>
      <c r="L171" s="162">
        <f t="shared" si="24"/>
        <v>71</v>
      </c>
      <c r="M171" s="162">
        <f t="shared" si="24"/>
        <v>74</v>
      </c>
      <c r="N171" s="162">
        <f t="shared" si="23"/>
        <v>70</v>
      </c>
      <c r="O171" s="162">
        <f t="shared" si="23"/>
        <v>65</v>
      </c>
      <c r="P171" s="162">
        <f t="shared" si="23"/>
        <v>72</v>
      </c>
      <c r="Q171" s="162">
        <f t="shared" si="23"/>
        <v>76</v>
      </c>
      <c r="R171" s="162">
        <f t="shared" si="23"/>
        <v>75</v>
      </c>
      <c r="S171" s="162"/>
      <c r="T171" s="162">
        <f t="shared" si="26"/>
        <v>65</v>
      </c>
      <c r="U171" s="162">
        <f t="shared" si="27"/>
        <v>69</v>
      </c>
      <c r="V171" s="162">
        <f t="shared" si="28"/>
        <v>70</v>
      </c>
      <c r="W171" s="162">
        <f t="shared" si="29"/>
        <v>71</v>
      </c>
      <c r="X171" s="162">
        <f t="shared" si="30"/>
        <v>72</v>
      </c>
      <c r="Y171" s="162">
        <f t="shared" si="31"/>
        <v>74</v>
      </c>
      <c r="Z171" s="162">
        <f t="shared" si="32"/>
        <v>75</v>
      </c>
      <c r="AA171" s="162">
        <f t="shared" si="33"/>
        <v>76</v>
      </c>
    </row>
    <row r="172" spans="1:27">
      <c r="A172" s="73">
        <v>171</v>
      </c>
      <c r="B172" s="73" t="str">
        <f t="shared" si="25"/>
        <v>AEFGHIKL</v>
      </c>
      <c r="C172" s="73" t="s">
        <v>102</v>
      </c>
      <c r="D172" s="73" t="s">
        <v>150</v>
      </c>
      <c r="E172" s="73" t="s">
        <v>177</v>
      </c>
      <c r="F172" s="73" t="s">
        <v>103</v>
      </c>
      <c r="G172" s="73" t="s">
        <v>93</v>
      </c>
      <c r="H172" s="73" t="s">
        <v>164</v>
      </c>
      <c r="I172" s="73" t="s">
        <v>178</v>
      </c>
      <c r="J172" s="73" t="s">
        <v>165</v>
      </c>
      <c r="K172" s="162">
        <f t="shared" si="24"/>
        <v>69</v>
      </c>
      <c r="L172" s="162">
        <f t="shared" si="24"/>
        <v>71</v>
      </c>
      <c r="M172" s="162">
        <f t="shared" si="24"/>
        <v>73</v>
      </c>
      <c r="N172" s="162">
        <f t="shared" si="23"/>
        <v>70</v>
      </c>
      <c r="O172" s="162">
        <f t="shared" si="23"/>
        <v>65</v>
      </c>
      <c r="P172" s="162">
        <f t="shared" si="23"/>
        <v>72</v>
      </c>
      <c r="Q172" s="162">
        <f t="shared" si="23"/>
        <v>76</v>
      </c>
      <c r="R172" s="162">
        <f t="shared" si="23"/>
        <v>75</v>
      </c>
      <c r="S172" s="162"/>
      <c r="T172" s="162">
        <f t="shared" si="26"/>
        <v>65</v>
      </c>
      <c r="U172" s="162">
        <f t="shared" si="27"/>
        <v>69</v>
      </c>
      <c r="V172" s="162">
        <f t="shared" si="28"/>
        <v>70</v>
      </c>
      <c r="W172" s="162">
        <f t="shared" si="29"/>
        <v>71</v>
      </c>
      <c r="X172" s="162">
        <f t="shared" si="30"/>
        <v>72</v>
      </c>
      <c r="Y172" s="162">
        <f t="shared" si="31"/>
        <v>73</v>
      </c>
      <c r="Z172" s="162">
        <f t="shared" si="32"/>
        <v>75</v>
      </c>
      <c r="AA172" s="162">
        <f t="shared" si="33"/>
        <v>76</v>
      </c>
    </row>
    <row r="173" spans="1:27">
      <c r="A173" s="73">
        <v>172</v>
      </c>
      <c r="B173" s="73" t="str">
        <f t="shared" si="25"/>
        <v>AEFGHIJL</v>
      </c>
      <c r="C173" s="73" t="s">
        <v>102</v>
      </c>
      <c r="D173" s="73" t="s">
        <v>150</v>
      </c>
      <c r="E173" s="73" t="s">
        <v>151</v>
      </c>
      <c r="F173" s="73" t="s">
        <v>103</v>
      </c>
      <c r="G173" s="73" t="s">
        <v>93</v>
      </c>
      <c r="H173" s="73" t="s">
        <v>164</v>
      </c>
      <c r="I173" s="73" t="s">
        <v>178</v>
      </c>
      <c r="J173" s="73" t="s">
        <v>177</v>
      </c>
      <c r="K173" s="162">
        <f t="shared" si="24"/>
        <v>69</v>
      </c>
      <c r="L173" s="162">
        <f t="shared" si="24"/>
        <v>71</v>
      </c>
      <c r="M173" s="162">
        <f t="shared" si="24"/>
        <v>74</v>
      </c>
      <c r="N173" s="162">
        <f t="shared" si="23"/>
        <v>70</v>
      </c>
      <c r="O173" s="162">
        <f t="shared" si="23"/>
        <v>65</v>
      </c>
      <c r="P173" s="162">
        <f t="shared" si="23"/>
        <v>72</v>
      </c>
      <c r="Q173" s="162">
        <f t="shared" si="23"/>
        <v>76</v>
      </c>
      <c r="R173" s="162">
        <f t="shared" si="23"/>
        <v>73</v>
      </c>
      <c r="S173" s="162"/>
      <c r="T173" s="162">
        <f t="shared" si="26"/>
        <v>65</v>
      </c>
      <c r="U173" s="162">
        <f t="shared" si="27"/>
        <v>69</v>
      </c>
      <c r="V173" s="162">
        <f t="shared" si="28"/>
        <v>70</v>
      </c>
      <c r="W173" s="162">
        <f t="shared" si="29"/>
        <v>71</v>
      </c>
      <c r="X173" s="162">
        <f t="shared" si="30"/>
        <v>72</v>
      </c>
      <c r="Y173" s="162">
        <f t="shared" si="31"/>
        <v>73</v>
      </c>
      <c r="Z173" s="162">
        <f t="shared" si="32"/>
        <v>74</v>
      </c>
      <c r="AA173" s="162">
        <f t="shared" si="33"/>
        <v>76</v>
      </c>
    </row>
    <row r="174" spans="1:27">
      <c r="A174" s="73">
        <v>173</v>
      </c>
      <c r="B174" s="73" t="str">
        <f t="shared" si="25"/>
        <v>AEFGHIJK</v>
      </c>
      <c r="C174" s="73" t="s">
        <v>102</v>
      </c>
      <c r="D174" s="73" t="s">
        <v>150</v>
      </c>
      <c r="E174" s="73" t="s">
        <v>151</v>
      </c>
      <c r="F174" s="73" t="s">
        <v>103</v>
      </c>
      <c r="G174" s="73" t="s">
        <v>93</v>
      </c>
      <c r="H174" s="73" t="s">
        <v>164</v>
      </c>
      <c r="I174" s="73" t="s">
        <v>177</v>
      </c>
      <c r="J174" s="73" t="s">
        <v>165</v>
      </c>
      <c r="K174" s="162">
        <f t="shared" si="24"/>
        <v>69</v>
      </c>
      <c r="L174" s="162">
        <f t="shared" si="24"/>
        <v>71</v>
      </c>
      <c r="M174" s="162">
        <f t="shared" si="24"/>
        <v>74</v>
      </c>
      <c r="N174" s="162">
        <f t="shared" si="23"/>
        <v>70</v>
      </c>
      <c r="O174" s="162">
        <f t="shared" si="23"/>
        <v>65</v>
      </c>
      <c r="P174" s="162">
        <f t="shared" si="23"/>
        <v>72</v>
      </c>
      <c r="Q174" s="162">
        <f t="shared" si="23"/>
        <v>73</v>
      </c>
      <c r="R174" s="162">
        <f t="shared" si="23"/>
        <v>75</v>
      </c>
      <c r="S174" s="162"/>
      <c r="T174" s="162">
        <f t="shared" si="26"/>
        <v>65</v>
      </c>
      <c r="U174" s="162">
        <f t="shared" si="27"/>
        <v>69</v>
      </c>
      <c r="V174" s="162">
        <f t="shared" si="28"/>
        <v>70</v>
      </c>
      <c r="W174" s="162">
        <f t="shared" si="29"/>
        <v>71</v>
      </c>
      <c r="X174" s="162">
        <f t="shared" si="30"/>
        <v>72</v>
      </c>
      <c r="Y174" s="162">
        <f t="shared" si="31"/>
        <v>73</v>
      </c>
      <c r="Z174" s="162">
        <f t="shared" si="32"/>
        <v>74</v>
      </c>
      <c r="AA174" s="162">
        <f t="shared" si="33"/>
        <v>75</v>
      </c>
    </row>
    <row r="175" spans="1:27">
      <c r="A175" s="73">
        <v>174</v>
      </c>
      <c r="B175" s="73" t="str">
        <f t="shared" si="25"/>
        <v>ADGHIJKL</v>
      </c>
      <c r="C175" s="73" t="s">
        <v>164</v>
      </c>
      <c r="D175" s="73" t="s">
        <v>151</v>
      </c>
      <c r="E175" s="73" t="s">
        <v>177</v>
      </c>
      <c r="F175" s="73" t="s">
        <v>101</v>
      </c>
      <c r="G175" s="73" t="s">
        <v>93</v>
      </c>
      <c r="H175" s="73" t="s">
        <v>150</v>
      </c>
      <c r="I175" s="73" t="s">
        <v>178</v>
      </c>
      <c r="J175" s="73" t="s">
        <v>165</v>
      </c>
      <c r="K175" s="162">
        <f t="shared" si="24"/>
        <v>72</v>
      </c>
      <c r="L175" s="162">
        <f t="shared" si="24"/>
        <v>74</v>
      </c>
      <c r="M175" s="162">
        <f t="shared" si="24"/>
        <v>73</v>
      </c>
      <c r="N175" s="162">
        <f t="shared" si="23"/>
        <v>68</v>
      </c>
      <c r="O175" s="162">
        <f t="shared" si="23"/>
        <v>65</v>
      </c>
      <c r="P175" s="162">
        <f t="shared" si="23"/>
        <v>71</v>
      </c>
      <c r="Q175" s="162">
        <f t="shared" si="23"/>
        <v>76</v>
      </c>
      <c r="R175" s="162">
        <f t="shared" si="23"/>
        <v>75</v>
      </c>
      <c r="S175" s="162"/>
      <c r="T175" s="162">
        <f t="shared" si="26"/>
        <v>65</v>
      </c>
      <c r="U175" s="162">
        <f t="shared" si="27"/>
        <v>68</v>
      </c>
      <c r="V175" s="162">
        <f t="shared" si="28"/>
        <v>71</v>
      </c>
      <c r="W175" s="162">
        <f t="shared" si="29"/>
        <v>72</v>
      </c>
      <c r="X175" s="162">
        <f t="shared" si="30"/>
        <v>73</v>
      </c>
      <c r="Y175" s="162">
        <f t="shared" si="31"/>
        <v>74</v>
      </c>
      <c r="Z175" s="162">
        <f t="shared" si="32"/>
        <v>75</v>
      </c>
      <c r="AA175" s="162">
        <f t="shared" si="33"/>
        <v>76</v>
      </c>
    </row>
    <row r="176" spans="1:27">
      <c r="A176" s="73">
        <v>175</v>
      </c>
      <c r="B176" s="73" t="str">
        <f t="shared" si="25"/>
        <v>ADFHIJKL</v>
      </c>
      <c r="C176" s="73" t="s">
        <v>164</v>
      </c>
      <c r="D176" s="73" t="s">
        <v>151</v>
      </c>
      <c r="E176" s="73" t="s">
        <v>177</v>
      </c>
      <c r="F176" s="73" t="s">
        <v>101</v>
      </c>
      <c r="G176" s="73" t="s">
        <v>93</v>
      </c>
      <c r="H176" s="73" t="s">
        <v>103</v>
      </c>
      <c r="I176" s="73" t="s">
        <v>178</v>
      </c>
      <c r="J176" s="73" t="s">
        <v>165</v>
      </c>
      <c r="K176" s="162">
        <f t="shared" si="24"/>
        <v>72</v>
      </c>
      <c r="L176" s="162">
        <f t="shared" si="24"/>
        <v>74</v>
      </c>
      <c r="M176" s="162">
        <f t="shared" si="24"/>
        <v>73</v>
      </c>
      <c r="N176" s="162">
        <f t="shared" si="23"/>
        <v>68</v>
      </c>
      <c r="O176" s="162">
        <f t="shared" si="23"/>
        <v>65</v>
      </c>
      <c r="P176" s="162">
        <f t="shared" si="23"/>
        <v>70</v>
      </c>
      <c r="Q176" s="162">
        <f t="shared" si="23"/>
        <v>76</v>
      </c>
      <c r="R176" s="162">
        <f t="shared" si="23"/>
        <v>75</v>
      </c>
      <c r="S176" s="162"/>
      <c r="T176" s="162">
        <f t="shared" si="26"/>
        <v>65</v>
      </c>
      <c r="U176" s="162">
        <f t="shared" si="27"/>
        <v>68</v>
      </c>
      <c r="V176" s="162">
        <f t="shared" si="28"/>
        <v>70</v>
      </c>
      <c r="W176" s="162">
        <f t="shared" si="29"/>
        <v>72</v>
      </c>
      <c r="X176" s="162">
        <f t="shared" si="30"/>
        <v>73</v>
      </c>
      <c r="Y176" s="162">
        <f t="shared" si="31"/>
        <v>74</v>
      </c>
      <c r="Z176" s="162">
        <f t="shared" si="32"/>
        <v>75</v>
      </c>
      <c r="AA176" s="162">
        <f t="shared" si="33"/>
        <v>76</v>
      </c>
    </row>
    <row r="177" spans="1:27">
      <c r="A177" s="73">
        <v>176</v>
      </c>
      <c r="B177" s="73" t="str">
        <f t="shared" si="25"/>
        <v>ADFGIJKL</v>
      </c>
      <c r="C177" s="73" t="s">
        <v>177</v>
      </c>
      <c r="D177" s="73" t="s">
        <v>150</v>
      </c>
      <c r="E177" s="73" t="s">
        <v>151</v>
      </c>
      <c r="F177" s="73" t="s">
        <v>101</v>
      </c>
      <c r="G177" s="73" t="s">
        <v>93</v>
      </c>
      <c r="H177" s="73" t="s">
        <v>103</v>
      </c>
      <c r="I177" s="73" t="s">
        <v>178</v>
      </c>
      <c r="J177" s="73" t="s">
        <v>165</v>
      </c>
      <c r="K177" s="162">
        <f t="shared" si="24"/>
        <v>73</v>
      </c>
      <c r="L177" s="162">
        <f t="shared" si="24"/>
        <v>71</v>
      </c>
      <c r="M177" s="162">
        <f t="shared" si="24"/>
        <v>74</v>
      </c>
      <c r="N177" s="162">
        <f t="shared" si="23"/>
        <v>68</v>
      </c>
      <c r="O177" s="162">
        <f t="shared" si="23"/>
        <v>65</v>
      </c>
      <c r="P177" s="162">
        <f t="shared" si="23"/>
        <v>70</v>
      </c>
      <c r="Q177" s="162">
        <f t="shared" si="23"/>
        <v>76</v>
      </c>
      <c r="R177" s="162">
        <f t="shared" si="23"/>
        <v>75</v>
      </c>
      <c r="S177" s="162"/>
      <c r="T177" s="162">
        <f t="shared" si="26"/>
        <v>65</v>
      </c>
      <c r="U177" s="162">
        <f t="shared" si="27"/>
        <v>68</v>
      </c>
      <c r="V177" s="162">
        <f t="shared" si="28"/>
        <v>70</v>
      </c>
      <c r="W177" s="162">
        <f t="shared" si="29"/>
        <v>71</v>
      </c>
      <c r="X177" s="162">
        <f t="shared" si="30"/>
        <v>73</v>
      </c>
      <c r="Y177" s="162">
        <f t="shared" si="31"/>
        <v>74</v>
      </c>
      <c r="Z177" s="162">
        <f t="shared" si="32"/>
        <v>75</v>
      </c>
      <c r="AA177" s="162">
        <f t="shared" si="33"/>
        <v>76</v>
      </c>
    </row>
    <row r="178" spans="1:27">
      <c r="A178" s="73">
        <v>177</v>
      </c>
      <c r="B178" s="73" t="str">
        <f t="shared" si="25"/>
        <v>ADFGHJKL</v>
      </c>
      <c r="C178" s="73" t="s">
        <v>164</v>
      </c>
      <c r="D178" s="73" t="s">
        <v>150</v>
      </c>
      <c r="E178" s="73" t="s">
        <v>151</v>
      </c>
      <c r="F178" s="73" t="s">
        <v>101</v>
      </c>
      <c r="G178" s="73" t="s">
        <v>93</v>
      </c>
      <c r="H178" s="73" t="s">
        <v>103</v>
      </c>
      <c r="I178" s="73" t="s">
        <v>178</v>
      </c>
      <c r="J178" s="73" t="s">
        <v>165</v>
      </c>
      <c r="K178" s="162">
        <f t="shared" si="24"/>
        <v>72</v>
      </c>
      <c r="L178" s="162">
        <f t="shared" si="24"/>
        <v>71</v>
      </c>
      <c r="M178" s="162">
        <f t="shared" si="24"/>
        <v>74</v>
      </c>
      <c r="N178" s="162">
        <f t="shared" si="23"/>
        <v>68</v>
      </c>
      <c r="O178" s="162">
        <f t="shared" si="23"/>
        <v>65</v>
      </c>
      <c r="P178" s="162">
        <f t="shared" ref="P178:R241" si="34">CODE(MID(H178,2,1))</f>
        <v>70</v>
      </c>
      <c r="Q178" s="162">
        <f t="shared" si="34"/>
        <v>76</v>
      </c>
      <c r="R178" s="162">
        <f t="shared" si="34"/>
        <v>75</v>
      </c>
      <c r="S178" s="162"/>
      <c r="T178" s="162">
        <f t="shared" si="26"/>
        <v>65</v>
      </c>
      <c r="U178" s="162">
        <f t="shared" si="27"/>
        <v>68</v>
      </c>
      <c r="V178" s="162">
        <f t="shared" si="28"/>
        <v>70</v>
      </c>
      <c r="W178" s="162">
        <f t="shared" si="29"/>
        <v>71</v>
      </c>
      <c r="X178" s="162">
        <f t="shared" si="30"/>
        <v>72</v>
      </c>
      <c r="Y178" s="162">
        <f t="shared" si="31"/>
        <v>74</v>
      </c>
      <c r="Z178" s="162">
        <f t="shared" si="32"/>
        <v>75</v>
      </c>
      <c r="AA178" s="162">
        <f t="shared" si="33"/>
        <v>76</v>
      </c>
    </row>
    <row r="179" spans="1:27">
      <c r="A179" s="73">
        <v>178</v>
      </c>
      <c r="B179" s="73" t="str">
        <f t="shared" si="25"/>
        <v>ADFGHIKL</v>
      </c>
      <c r="C179" s="73" t="s">
        <v>164</v>
      </c>
      <c r="D179" s="73" t="s">
        <v>150</v>
      </c>
      <c r="E179" s="73" t="s">
        <v>177</v>
      </c>
      <c r="F179" s="73" t="s">
        <v>101</v>
      </c>
      <c r="G179" s="73" t="s">
        <v>93</v>
      </c>
      <c r="H179" s="73" t="s">
        <v>103</v>
      </c>
      <c r="I179" s="73" t="s">
        <v>178</v>
      </c>
      <c r="J179" s="73" t="s">
        <v>165</v>
      </c>
      <c r="K179" s="162">
        <f t="shared" si="24"/>
        <v>72</v>
      </c>
      <c r="L179" s="162">
        <f t="shared" si="24"/>
        <v>71</v>
      </c>
      <c r="M179" s="162">
        <f t="shared" si="24"/>
        <v>73</v>
      </c>
      <c r="N179" s="162">
        <f t="shared" si="24"/>
        <v>68</v>
      </c>
      <c r="O179" s="162">
        <f t="shared" si="24"/>
        <v>65</v>
      </c>
      <c r="P179" s="162">
        <f t="shared" si="34"/>
        <v>70</v>
      </c>
      <c r="Q179" s="162">
        <f t="shared" si="34"/>
        <v>76</v>
      </c>
      <c r="R179" s="162">
        <f t="shared" si="34"/>
        <v>75</v>
      </c>
      <c r="S179" s="162"/>
      <c r="T179" s="162">
        <f t="shared" si="26"/>
        <v>65</v>
      </c>
      <c r="U179" s="162">
        <f t="shared" si="27"/>
        <v>68</v>
      </c>
      <c r="V179" s="162">
        <f t="shared" si="28"/>
        <v>70</v>
      </c>
      <c r="W179" s="162">
        <f t="shared" si="29"/>
        <v>71</v>
      </c>
      <c r="X179" s="162">
        <f t="shared" si="30"/>
        <v>72</v>
      </c>
      <c r="Y179" s="162">
        <f t="shared" si="31"/>
        <v>73</v>
      </c>
      <c r="Z179" s="162">
        <f t="shared" si="32"/>
        <v>75</v>
      </c>
      <c r="AA179" s="162">
        <f t="shared" si="33"/>
        <v>76</v>
      </c>
    </row>
    <row r="180" spans="1:27">
      <c r="A180" s="73">
        <v>179</v>
      </c>
      <c r="B180" s="73" t="str">
        <f t="shared" si="25"/>
        <v>ADFGHIJL</v>
      </c>
      <c r="C180" s="73" t="s">
        <v>164</v>
      </c>
      <c r="D180" s="73" t="s">
        <v>150</v>
      </c>
      <c r="E180" s="73" t="s">
        <v>151</v>
      </c>
      <c r="F180" s="73" t="s">
        <v>101</v>
      </c>
      <c r="G180" s="73" t="s">
        <v>93</v>
      </c>
      <c r="H180" s="73" t="s">
        <v>103</v>
      </c>
      <c r="I180" s="73" t="s">
        <v>178</v>
      </c>
      <c r="J180" s="73" t="s">
        <v>177</v>
      </c>
      <c r="K180" s="162">
        <f t="shared" si="24"/>
        <v>72</v>
      </c>
      <c r="L180" s="162">
        <f t="shared" si="24"/>
        <v>71</v>
      </c>
      <c r="M180" s="162">
        <f t="shared" si="24"/>
        <v>74</v>
      </c>
      <c r="N180" s="162">
        <f t="shared" si="24"/>
        <v>68</v>
      </c>
      <c r="O180" s="162">
        <f t="shared" si="24"/>
        <v>65</v>
      </c>
      <c r="P180" s="162">
        <f t="shared" si="34"/>
        <v>70</v>
      </c>
      <c r="Q180" s="162">
        <f t="shared" si="34"/>
        <v>76</v>
      </c>
      <c r="R180" s="162">
        <f t="shared" si="34"/>
        <v>73</v>
      </c>
      <c r="S180" s="162"/>
      <c r="T180" s="162">
        <f t="shared" si="26"/>
        <v>65</v>
      </c>
      <c r="U180" s="162">
        <f t="shared" si="27"/>
        <v>68</v>
      </c>
      <c r="V180" s="162">
        <f t="shared" si="28"/>
        <v>70</v>
      </c>
      <c r="W180" s="162">
        <f t="shared" si="29"/>
        <v>71</v>
      </c>
      <c r="X180" s="162">
        <f t="shared" si="30"/>
        <v>72</v>
      </c>
      <c r="Y180" s="162">
        <f t="shared" si="31"/>
        <v>73</v>
      </c>
      <c r="Z180" s="162">
        <f t="shared" si="32"/>
        <v>74</v>
      </c>
      <c r="AA180" s="162">
        <f t="shared" si="33"/>
        <v>76</v>
      </c>
    </row>
    <row r="181" spans="1:27">
      <c r="A181" s="73">
        <v>180</v>
      </c>
      <c r="B181" s="73" t="str">
        <f t="shared" si="25"/>
        <v>ADFGHIJK</v>
      </c>
      <c r="C181" s="73" t="s">
        <v>164</v>
      </c>
      <c r="D181" s="73" t="s">
        <v>150</v>
      </c>
      <c r="E181" s="73" t="s">
        <v>151</v>
      </c>
      <c r="F181" s="73" t="s">
        <v>101</v>
      </c>
      <c r="G181" s="73" t="s">
        <v>93</v>
      </c>
      <c r="H181" s="73" t="s">
        <v>103</v>
      </c>
      <c r="I181" s="73" t="s">
        <v>177</v>
      </c>
      <c r="J181" s="73" t="s">
        <v>165</v>
      </c>
      <c r="K181" s="162">
        <f t="shared" si="24"/>
        <v>72</v>
      </c>
      <c r="L181" s="162">
        <f t="shared" si="24"/>
        <v>71</v>
      </c>
      <c r="M181" s="162">
        <f t="shared" si="24"/>
        <v>74</v>
      </c>
      <c r="N181" s="162">
        <f t="shared" si="24"/>
        <v>68</v>
      </c>
      <c r="O181" s="162">
        <f t="shared" si="24"/>
        <v>65</v>
      </c>
      <c r="P181" s="162">
        <f t="shared" si="34"/>
        <v>70</v>
      </c>
      <c r="Q181" s="162">
        <f t="shared" si="34"/>
        <v>73</v>
      </c>
      <c r="R181" s="162">
        <f t="shared" si="34"/>
        <v>75</v>
      </c>
      <c r="S181" s="162"/>
      <c r="T181" s="162">
        <f t="shared" si="26"/>
        <v>65</v>
      </c>
      <c r="U181" s="162">
        <f t="shared" si="27"/>
        <v>68</v>
      </c>
      <c r="V181" s="162">
        <f t="shared" si="28"/>
        <v>70</v>
      </c>
      <c r="W181" s="162">
        <f t="shared" si="29"/>
        <v>71</v>
      </c>
      <c r="X181" s="162">
        <f t="shared" si="30"/>
        <v>72</v>
      </c>
      <c r="Y181" s="162">
        <f t="shared" si="31"/>
        <v>73</v>
      </c>
      <c r="Z181" s="162">
        <f t="shared" si="32"/>
        <v>74</v>
      </c>
      <c r="AA181" s="162">
        <f t="shared" si="33"/>
        <v>75</v>
      </c>
    </row>
    <row r="182" spans="1:27">
      <c r="A182" s="73">
        <v>181</v>
      </c>
      <c r="B182" s="73" t="str">
        <f t="shared" si="25"/>
        <v>ADEHIJKL</v>
      </c>
      <c r="C182" s="73" t="s">
        <v>102</v>
      </c>
      <c r="D182" s="73" t="s">
        <v>151</v>
      </c>
      <c r="E182" s="73" t="s">
        <v>177</v>
      </c>
      <c r="F182" s="73" t="s">
        <v>101</v>
      </c>
      <c r="G182" s="73" t="s">
        <v>93</v>
      </c>
      <c r="H182" s="73" t="s">
        <v>164</v>
      </c>
      <c r="I182" s="73" t="s">
        <v>178</v>
      </c>
      <c r="J182" s="73" t="s">
        <v>165</v>
      </c>
      <c r="K182" s="162">
        <f t="shared" si="24"/>
        <v>69</v>
      </c>
      <c r="L182" s="162">
        <f t="shared" si="24"/>
        <v>74</v>
      </c>
      <c r="M182" s="162">
        <f t="shared" si="24"/>
        <v>73</v>
      </c>
      <c r="N182" s="162">
        <f t="shared" si="24"/>
        <v>68</v>
      </c>
      <c r="O182" s="162">
        <f t="shared" si="24"/>
        <v>65</v>
      </c>
      <c r="P182" s="162">
        <f t="shared" si="34"/>
        <v>72</v>
      </c>
      <c r="Q182" s="162">
        <f t="shared" si="34"/>
        <v>76</v>
      </c>
      <c r="R182" s="162">
        <f t="shared" si="34"/>
        <v>75</v>
      </c>
      <c r="S182" s="162"/>
      <c r="T182" s="162">
        <f t="shared" si="26"/>
        <v>65</v>
      </c>
      <c r="U182" s="162">
        <f t="shared" si="27"/>
        <v>68</v>
      </c>
      <c r="V182" s="162">
        <f t="shared" si="28"/>
        <v>69</v>
      </c>
      <c r="W182" s="162">
        <f t="shared" si="29"/>
        <v>72</v>
      </c>
      <c r="X182" s="162">
        <f t="shared" si="30"/>
        <v>73</v>
      </c>
      <c r="Y182" s="162">
        <f t="shared" si="31"/>
        <v>74</v>
      </c>
      <c r="Z182" s="162">
        <f t="shared" si="32"/>
        <v>75</v>
      </c>
      <c r="AA182" s="162">
        <f t="shared" si="33"/>
        <v>76</v>
      </c>
    </row>
    <row r="183" spans="1:27">
      <c r="A183" s="73">
        <v>182</v>
      </c>
      <c r="B183" s="73" t="str">
        <f t="shared" si="25"/>
        <v>ADEGIJKL</v>
      </c>
      <c r="C183" s="73" t="s">
        <v>102</v>
      </c>
      <c r="D183" s="73" t="s">
        <v>151</v>
      </c>
      <c r="E183" s="73" t="s">
        <v>177</v>
      </c>
      <c r="F183" s="73" t="s">
        <v>101</v>
      </c>
      <c r="G183" s="73" t="s">
        <v>93</v>
      </c>
      <c r="H183" s="73" t="s">
        <v>150</v>
      </c>
      <c r="I183" s="73" t="s">
        <v>178</v>
      </c>
      <c r="J183" s="73" t="s">
        <v>165</v>
      </c>
      <c r="K183" s="162">
        <f t="shared" ref="K183:O233" si="35">CODE(MID(C183,2,1))</f>
        <v>69</v>
      </c>
      <c r="L183" s="162">
        <f t="shared" si="35"/>
        <v>74</v>
      </c>
      <c r="M183" s="162">
        <f t="shared" si="35"/>
        <v>73</v>
      </c>
      <c r="N183" s="162">
        <f t="shared" si="35"/>
        <v>68</v>
      </c>
      <c r="O183" s="162">
        <f t="shared" si="35"/>
        <v>65</v>
      </c>
      <c r="P183" s="162">
        <f t="shared" si="34"/>
        <v>71</v>
      </c>
      <c r="Q183" s="162">
        <f t="shared" si="34"/>
        <v>76</v>
      </c>
      <c r="R183" s="162">
        <f t="shared" si="34"/>
        <v>75</v>
      </c>
      <c r="S183" s="162"/>
      <c r="T183" s="162">
        <f t="shared" si="26"/>
        <v>65</v>
      </c>
      <c r="U183" s="162">
        <f t="shared" si="27"/>
        <v>68</v>
      </c>
      <c r="V183" s="162">
        <f t="shared" si="28"/>
        <v>69</v>
      </c>
      <c r="W183" s="162">
        <f t="shared" si="29"/>
        <v>71</v>
      </c>
      <c r="X183" s="162">
        <f t="shared" si="30"/>
        <v>73</v>
      </c>
      <c r="Y183" s="162">
        <f t="shared" si="31"/>
        <v>74</v>
      </c>
      <c r="Z183" s="162">
        <f t="shared" si="32"/>
        <v>75</v>
      </c>
      <c r="AA183" s="162">
        <f t="shared" si="33"/>
        <v>76</v>
      </c>
    </row>
    <row r="184" spans="1:27">
      <c r="A184" s="73">
        <v>183</v>
      </c>
      <c r="B184" s="73" t="str">
        <f t="shared" si="25"/>
        <v>ADEGHJKL</v>
      </c>
      <c r="C184" s="73" t="s">
        <v>102</v>
      </c>
      <c r="D184" s="73" t="s">
        <v>150</v>
      </c>
      <c r="E184" s="73" t="s">
        <v>151</v>
      </c>
      <c r="F184" s="73" t="s">
        <v>101</v>
      </c>
      <c r="G184" s="73" t="s">
        <v>93</v>
      </c>
      <c r="H184" s="73" t="s">
        <v>164</v>
      </c>
      <c r="I184" s="73" t="s">
        <v>178</v>
      </c>
      <c r="J184" s="73" t="s">
        <v>165</v>
      </c>
      <c r="K184" s="162">
        <f t="shared" si="35"/>
        <v>69</v>
      </c>
      <c r="L184" s="162">
        <f t="shared" si="35"/>
        <v>71</v>
      </c>
      <c r="M184" s="162">
        <f t="shared" si="35"/>
        <v>74</v>
      </c>
      <c r="N184" s="162">
        <f t="shared" si="35"/>
        <v>68</v>
      </c>
      <c r="O184" s="162">
        <f t="shared" si="35"/>
        <v>65</v>
      </c>
      <c r="P184" s="162">
        <f t="shared" si="34"/>
        <v>72</v>
      </c>
      <c r="Q184" s="162">
        <f t="shared" si="34"/>
        <v>76</v>
      </c>
      <c r="R184" s="162">
        <f t="shared" si="34"/>
        <v>75</v>
      </c>
      <c r="S184" s="162"/>
      <c r="T184" s="162">
        <f t="shared" si="26"/>
        <v>65</v>
      </c>
      <c r="U184" s="162">
        <f t="shared" si="27"/>
        <v>68</v>
      </c>
      <c r="V184" s="162">
        <f t="shared" si="28"/>
        <v>69</v>
      </c>
      <c r="W184" s="162">
        <f t="shared" si="29"/>
        <v>71</v>
      </c>
      <c r="X184" s="162">
        <f t="shared" si="30"/>
        <v>72</v>
      </c>
      <c r="Y184" s="162">
        <f t="shared" si="31"/>
        <v>74</v>
      </c>
      <c r="Z184" s="162">
        <f t="shared" si="32"/>
        <v>75</v>
      </c>
      <c r="AA184" s="162">
        <f t="shared" si="33"/>
        <v>76</v>
      </c>
    </row>
    <row r="185" spans="1:27">
      <c r="A185" s="73">
        <v>184</v>
      </c>
      <c r="B185" s="73" t="str">
        <f t="shared" si="25"/>
        <v>ADEGHIKL</v>
      </c>
      <c r="C185" s="73" t="s">
        <v>102</v>
      </c>
      <c r="D185" s="73" t="s">
        <v>150</v>
      </c>
      <c r="E185" s="73" t="s">
        <v>177</v>
      </c>
      <c r="F185" s="73" t="s">
        <v>101</v>
      </c>
      <c r="G185" s="73" t="s">
        <v>93</v>
      </c>
      <c r="H185" s="73" t="s">
        <v>164</v>
      </c>
      <c r="I185" s="73" t="s">
        <v>178</v>
      </c>
      <c r="J185" s="73" t="s">
        <v>165</v>
      </c>
      <c r="K185" s="162">
        <f t="shared" si="35"/>
        <v>69</v>
      </c>
      <c r="L185" s="162">
        <f t="shared" si="35"/>
        <v>71</v>
      </c>
      <c r="M185" s="162">
        <f t="shared" si="35"/>
        <v>73</v>
      </c>
      <c r="N185" s="162">
        <f t="shared" si="35"/>
        <v>68</v>
      </c>
      <c r="O185" s="162">
        <f t="shared" si="35"/>
        <v>65</v>
      </c>
      <c r="P185" s="162">
        <f t="shared" si="34"/>
        <v>72</v>
      </c>
      <c r="Q185" s="162">
        <f t="shared" si="34"/>
        <v>76</v>
      </c>
      <c r="R185" s="162">
        <f t="shared" si="34"/>
        <v>75</v>
      </c>
      <c r="S185" s="162"/>
      <c r="T185" s="162">
        <f t="shared" si="26"/>
        <v>65</v>
      </c>
      <c r="U185" s="162">
        <f t="shared" si="27"/>
        <v>68</v>
      </c>
      <c r="V185" s="162">
        <f t="shared" si="28"/>
        <v>69</v>
      </c>
      <c r="W185" s="162">
        <f t="shared" si="29"/>
        <v>71</v>
      </c>
      <c r="X185" s="162">
        <f t="shared" si="30"/>
        <v>72</v>
      </c>
      <c r="Y185" s="162">
        <f t="shared" si="31"/>
        <v>73</v>
      </c>
      <c r="Z185" s="162">
        <f t="shared" si="32"/>
        <v>75</v>
      </c>
      <c r="AA185" s="162">
        <f t="shared" si="33"/>
        <v>76</v>
      </c>
    </row>
    <row r="186" spans="1:27">
      <c r="A186" s="73">
        <v>185</v>
      </c>
      <c r="B186" s="73" t="str">
        <f t="shared" si="25"/>
        <v>ADEGHIJL</v>
      </c>
      <c r="C186" s="73" t="s">
        <v>102</v>
      </c>
      <c r="D186" s="73" t="s">
        <v>150</v>
      </c>
      <c r="E186" s="73" t="s">
        <v>151</v>
      </c>
      <c r="F186" s="73" t="s">
        <v>101</v>
      </c>
      <c r="G186" s="73" t="s">
        <v>93</v>
      </c>
      <c r="H186" s="73" t="s">
        <v>164</v>
      </c>
      <c r="I186" s="73" t="s">
        <v>178</v>
      </c>
      <c r="J186" s="73" t="s">
        <v>177</v>
      </c>
      <c r="K186" s="162">
        <f t="shared" si="35"/>
        <v>69</v>
      </c>
      <c r="L186" s="162">
        <f t="shared" si="35"/>
        <v>71</v>
      </c>
      <c r="M186" s="162">
        <f t="shared" si="35"/>
        <v>74</v>
      </c>
      <c r="N186" s="162">
        <f t="shared" si="35"/>
        <v>68</v>
      </c>
      <c r="O186" s="162">
        <f t="shared" si="35"/>
        <v>65</v>
      </c>
      <c r="P186" s="162">
        <f t="shared" si="34"/>
        <v>72</v>
      </c>
      <c r="Q186" s="162">
        <f t="shared" si="34"/>
        <v>76</v>
      </c>
      <c r="R186" s="162">
        <f t="shared" si="34"/>
        <v>73</v>
      </c>
      <c r="S186" s="162"/>
      <c r="T186" s="162">
        <f t="shared" si="26"/>
        <v>65</v>
      </c>
      <c r="U186" s="162">
        <f t="shared" si="27"/>
        <v>68</v>
      </c>
      <c r="V186" s="162">
        <f t="shared" si="28"/>
        <v>69</v>
      </c>
      <c r="W186" s="162">
        <f t="shared" si="29"/>
        <v>71</v>
      </c>
      <c r="X186" s="162">
        <f t="shared" si="30"/>
        <v>72</v>
      </c>
      <c r="Y186" s="162">
        <f t="shared" si="31"/>
        <v>73</v>
      </c>
      <c r="Z186" s="162">
        <f t="shared" si="32"/>
        <v>74</v>
      </c>
      <c r="AA186" s="162">
        <f t="shared" si="33"/>
        <v>76</v>
      </c>
    </row>
    <row r="187" spans="1:27">
      <c r="A187" s="73">
        <v>186</v>
      </c>
      <c r="B187" s="73" t="str">
        <f t="shared" si="25"/>
        <v>ADEGHIJK</v>
      </c>
      <c r="C187" s="73" t="s">
        <v>102</v>
      </c>
      <c r="D187" s="73" t="s">
        <v>150</v>
      </c>
      <c r="E187" s="73" t="s">
        <v>151</v>
      </c>
      <c r="F187" s="73" t="s">
        <v>101</v>
      </c>
      <c r="G187" s="73" t="s">
        <v>93</v>
      </c>
      <c r="H187" s="73" t="s">
        <v>164</v>
      </c>
      <c r="I187" s="73" t="s">
        <v>177</v>
      </c>
      <c r="J187" s="73" t="s">
        <v>165</v>
      </c>
      <c r="K187" s="162">
        <f t="shared" si="35"/>
        <v>69</v>
      </c>
      <c r="L187" s="162">
        <f t="shared" si="35"/>
        <v>71</v>
      </c>
      <c r="M187" s="162">
        <f t="shared" si="35"/>
        <v>74</v>
      </c>
      <c r="N187" s="162">
        <f t="shared" si="35"/>
        <v>68</v>
      </c>
      <c r="O187" s="162">
        <f t="shared" si="35"/>
        <v>65</v>
      </c>
      <c r="P187" s="162">
        <f t="shared" si="34"/>
        <v>72</v>
      </c>
      <c r="Q187" s="162">
        <f t="shared" si="34"/>
        <v>73</v>
      </c>
      <c r="R187" s="162">
        <f t="shared" si="34"/>
        <v>75</v>
      </c>
      <c r="S187" s="162"/>
      <c r="T187" s="162">
        <f t="shared" si="26"/>
        <v>65</v>
      </c>
      <c r="U187" s="162">
        <f t="shared" si="27"/>
        <v>68</v>
      </c>
      <c r="V187" s="162">
        <f t="shared" si="28"/>
        <v>69</v>
      </c>
      <c r="W187" s="162">
        <f t="shared" si="29"/>
        <v>71</v>
      </c>
      <c r="X187" s="162">
        <f t="shared" si="30"/>
        <v>72</v>
      </c>
      <c r="Y187" s="162">
        <f t="shared" si="31"/>
        <v>73</v>
      </c>
      <c r="Z187" s="162">
        <f t="shared" si="32"/>
        <v>74</v>
      </c>
      <c r="AA187" s="162">
        <f t="shared" si="33"/>
        <v>75</v>
      </c>
    </row>
    <row r="188" spans="1:27">
      <c r="A188" s="73">
        <v>187</v>
      </c>
      <c r="B188" s="73" t="str">
        <f t="shared" si="25"/>
        <v>ADEFIJKL</v>
      </c>
      <c r="C188" s="73" t="s">
        <v>102</v>
      </c>
      <c r="D188" s="73" t="s">
        <v>151</v>
      </c>
      <c r="E188" s="73" t="s">
        <v>177</v>
      </c>
      <c r="F188" s="73" t="s">
        <v>101</v>
      </c>
      <c r="G188" s="73" t="s">
        <v>93</v>
      </c>
      <c r="H188" s="73" t="s">
        <v>103</v>
      </c>
      <c r="I188" s="73" t="s">
        <v>178</v>
      </c>
      <c r="J188" s="73" t="s">
        <v>165</v>
      </c>
      <c r="K188" s="162">
        <f t="shared" si="35"/>
        <v>69</v>
      </c>
      <c r="L188" s="162">
        <f t="shared" si="35"/>
        <v>74</v>
      </c>
      <c r="M188" s="162">
        <f t="shared" si="35"/>
        <v>73</v>
      </c>
      <c r="N188" s="162">
        <f t="shared" si="35"/>
        <v>68</v>
      </c>
      <c r="O188" s="162">
        <f t="shared" si="35"/>
        <v>65</v>
      </c>
      <c r="P188" s="162">
        <f t="shared" si="34"/>
        <v>70</v>
      </c>
      <c r="Q188" s="162">
        <f t="shared" si="34"/>
        <v>76</v>
      </c>
      <c r="R188" s="162">
        <f t="shared" si="34"/>
        <v>75</v>
      </c>
      <c r="S188" s="162"/>
      <c r="T188" s="162">
        <f t="shared" si="26"/>
        <v>65</v>
      </c>
      <c r="U188" s="162">
        <f t="shared" si="27"/>
        <v>68</v>
      </c>
      <c r="V188" s="162">
        <f t="shared" si="28"/>
        <v>69</v>
      </c>
      <c r="W188" s="162">
        <f t="shared" si="29"/>
        <v>70</v>
      </c>
      <c r="X188" s="162">
        <f t="shared" si="30"/>
        <v>73</v>
      </c>
      <c r="Y188" s="162">
        <f t="shared" si="31"/>
        <v>74</v>
      </c>
      <c r="Z188" s="162">
        <f t="shared" si="32"/>
        <v>75</v>
      </c>
      <c r="AA188" s="162">
        <f t="shared" si="33"/>
        <v>76</v>
      </c>
    </row>
    <row r="189" spans="1:27">
      <c r="A189" s="73">
        <v>188</v>
      </c>
      <c r="B189" s="73" t="str">
        <f t="shared" si="25"/>
        <v>ADEFHJKL</v>
      </c>
      <c r="C189" s="73" t="s">
        <v>164</v>
      </c>
      <c r="D189" s="73" t="s">
        <v>151</v>
      </c>
      <c r="E189" s="73" t="s">
        <v>102</v>
      </c>
      <c r="F189" s="73" t="s">
        <v>101</v>
      </c>
      <c r="G189" s="73" t="s">
        <v>93</v>
      </c>
      <c r="H189" s="73" t="s">
        <v>103</v>
      </c>
      <c r="I189" s="73" t="s">
        <v>178</v>
      </c>
      <c r="J189" s="73" t="s">
        <v>165</v>
      </c>
      <c r="K189" s="162">
        <f t="shared" si="35"/>
        <v>72</v>
      </c>
      <c r="L189" s="162">
        <f t="shared" si="35"/>
        <v>74</v>
      </c>
      <c r="M189" s="162">
        <f t="shared" si="35"/>
        <v>69</v>
      </c>
      <c r="N189" s="162">
        <f t="shared" si="35"/>
        <v>68</v>
      </c>
      <c r="O189" s="162">
        <f t="shared" si="35"/>
        <v>65</v>
      </c>
      <c r="P189" s="162">
        <f t="shared" si="34"/>
        <v>70</v>
      </c>
      <c r="Q189" s="162">
        <f t="shared" si="34"/>
        <v>76</v>
      </c>
      <c r="R189" s="162">
        <f t="shared" si="34"/>
        <v>75</v>
      </c>
      <c r="S189" s="162"/>
      <c r="T189" s="162">
        <f t="shared" si="26"/>
        <v>65</v>
      </c>
      <c r="U189" s="162">
        <f t="shared" si="27"/>
        <v>68</v>
      </c>
      <c r="V189" s="162">
        <f t="shared" si="28"/>
        <v>69</v>
      </c>
      <c r="W189" s="162">
        <f t="shared" si="29"/>
        <v>70</v>
      </c>
      <c r="X189" s="162">
        <f t="shared" si="30"/>
        <v>72</v>
      </c>
      <c r="Y189" s="162">
        <f t="shared" si="31"/>
        <v>74</v>
      </c>
      <c r="Z189" s="162">
        <f t="shared" si="32"/>
        <v>75</v>
      </c>
      <c r="AA189" s="162">
        <f t="shared" si="33"/>
        <v>76</v>
      </c>
    </row>
    <row r="190" spans="1:27">
      <c r="A190" s="73">
        <v>189</v>
      </c>
      <c r="B190" s="73" t="str">
        <f t="shared" si="25"/>
        <v>ADEFHIKL</v>
      </c>
      <c r="C190" s="73" t="s">
        <v>164</v>
      </c>
      <c r="D190" s="73" t="s">
        <v>102</v>
      </c>
      <c r="E190" s="73" t="s">
        <v>177</v>
      </c>
      <c r="F190" s="73" t="s">
        <v>101</v>
      </c>
      <c r="G190" s="73" t="s">
        <v>93</v>
      </c>
      <c r="H190" s="73" t="s">
        <v>103</v>
      </c>
      <c r="I190" s="73" t="s">
        <v>178</v>
      </c>
      <c r="J190" s="73" t="s">
        <v>165</v>
      </c>
      <c r="K190" s="162">
        <f t="shared" si="35"/>
        <v>72</v>
      </c>
      <c r="L190" s="162">
        <f t="shared" si="35"/>
        <v>69</v>
      </c>
      <c r="M190" s="162">
        <f t="shared" si="35"/>
        <v>73</v>
      </c>
      <c r="N190" s="162">
        <f t="shared" si="35"/>
        <v>68</v>
      </c>
      <c r="O190" s="162">
        <f t="shared" si="35"/>
        <v>65</v>
      </c>
      <c r="P190" s="162">
        <f t="shared" si="34"/>
        <v>70</v>
      </c>
      <c r="Q190" s="162">
        <f t="shared" si="34"/>
        <v>76</v>
      </c>
      <c r="R190" s="162">
        <f t="shared" si="34"/>
        <v>75</v>
      </c>
      <c r="S190" s="162"/>
      <c r="T190" s="162">
        <f t="shared" si="26"/>
        <v>65</v>
      </c>
      <c r="U190" s="162">
        <f t="shared" si="27"/>
        <v>68</v>
      </c>
      <c r="V190" s="162">
        <f t="shared" si="28"/>
        <v>69</v>
      </c>
      <c r="W190" s="162">
        <f t="shared" si="29"/>
        <v>70</v>
      </c>
      <c r="X190" s="162">
        <f t="shared" si="30"/>
        <v>72</v>
      </c>
      <c r="Y190" s="162">
        <f t="shared" si="31"/>
        <v>73</v>
      </c>
      <c r="Z190" s="162">
        <f t="shared" si="32"/>
        <v>75</v>
      </c>
      <c r="AA190" s="162">
        <f t="shared" si="33"/>
        <v>76</v>
      </c>
    </row>
    <row r="191" spans="1:27">
      <c r="A191" s="73">
        <v>190</v>
      </c>
      <c r="B191" s="73" t="str">
        <f t="shared" si="25"/>
        <v>ADEFHIJL</v>
      </c>
      <c r="C191" s="73" t="s">
        <v>164</v>
      </c>
      <c r="D191" s="73" t="s">
        <v>151</v>
      </c>
      <c r="E191" s="73" t="s">
        <v>102</v>
      </c>
      <c r="F191" s="73" t="s">
        <v>101</v>
      </c>
      <c r="G191" s="73" t="s">
        <v>93</v>
      </c>
      <c r="H191" s="73" t="s">
        <v>103</v>
      </c>
      <c r="I191" s="73" t="s">
        <v>178</v>
      </c>
      <c r="J191" s="73" t="s">
        <v>177</v>
      </c>
      <c r="K191" s="162">
        <f t="shared" si="35"/>
        <v>72</v>
      </c>
      <c r="L191" s="162">
        <f t="shared" si="35"/>
        <v>74</v>
      </c>
      <c r="M191" s="162">
        <f t="shared" si="35"/>
        <v>69</v>
      </c>
      <c r="N191" s="162">
        <f t="shared" si="35"/>
        <v>68</v>
      </c>
      <c r="O191" s="162">
        <f t="shared" si="35"/>
        <v>65</v>
      </c>
      <c r="P191" s="162">
        <f t="shared" si="34"/>
        <v>70</v>
      </c>
      <c r="Q191" s="162">
        <f t="shared" si="34"/>
        <v>76</v>
      </c>
      <c r="R191" s="162">
        <f t="shared" si="34"/>
        <v>73</v>
      </c>
      <c r="S191" s="162"/>
      <c r="T191" s="162">
        <f t="shared" si="26"/>
        <v>65</v>
      </c>
      <c r="U191" s="162">
        <f t="shared" si="27"/>
        <v>68</v>
      </c>
      <c r="V191" s="162">
        <f t="shared" si="28"/>
        <v>69</v>
      </c>
      <c r="W191" s="162">
        <f t="shared" si="29"/>
        <v>70</v>
      </c>
      <c r="X191" s="162">
        <f t="shared" si="30"/>
        <v>72</v>
      </c>
      <c r="Y191" s="162">
        <f t="shared" si="31"/>
        <v>73</v>
      </c>
      <c r="Z191" s="162">
        <f t="shared" si="32"/>
        <v>74</v>
      </c>
      <c r="AA191" s="162">
        <f t="shared" si="33"/>
        <v>76</v>
      </c>
    </row>
    <row r="192" spans="1:27">
      <c r="A192" s="73">
        <v>191</v>
      </c>
      <c r="B192" s="73" t="str">
        <f t="shared" si="25"/>
        <v>ADEFHIJK</v>
      </c>
      <c r="C192" s="73" t="s">
        <v>164</v>
      </c>
      <c r="D192" s="73" t="s">
        <v>151</v>
      </c>
      <c r="E192" s="73" t="s">
        <v>102</v>
      </c>
      <c r="F192" s="73" t="s">
        <v>101</v>
      </c>
      <c r="G192" s="73" t="s">
        <v>93</v>
      </c>
      <c r="H192" s="73" t="s">
        <v>103</v>
      </c>
      <c r="I192" s="73" t="s">
        <v>177</v>
      </c>
      <c r="J192" s="73" t="s">
        <v>165</v>
      </c>
      <c r="K192" s="162">
        <f t="shared" si="35"/>
        <v>72</v>
      </c>
      <c r="L192" s="162">
        <f t="shared" si="35"/>
        <v>74</v>
      </c>
      <c r="M192" s="162">
        <f t="shared" si="35"/>
        <v>69</v>
      </c>
      <c r="N192" s="162">
        <f t="shared" si="35"/>
        <v>68</v>
      </c>
      <c r="O192" s="162">
        <f t="shared" si="35"/>
        <v>65</v>
      </c>
      <c r="P192" s="162">
        <f t="shared" si="34"/>
        <v>70</v>
      </c>
      <c r="Q192" s="162">
        <f t="shared" si="34"/>
        <v>73</v>
      </c>
      <c r="R192" s="162">
        <f t="shared" si="34"/>
        <v>75</v>
      </c>
      <c r="S192" s="162"/>
      <c r="T192" s="162">
        <f t="shared" si="26"/>
        <v>65</v>
      </c>
      <c r="U192" s="162">
        <f t="shared" si="27"/>
        <v>68</v>
      </c>
      <c r="V192" s="162">
        <f t="shared" si="28"/>
        <v>69</v>
      </c>
      <c r="W192" s="162">
        <f t="shared" si="29"/>
        <v>70</v>
      </c>
      <c r="X192" s="162">
        <f t="shared" si="30"/>
        <v>72</v>
      </c>
      <c r="Y192" s="162">
        <f t="shared" si="31"/>
        <v>73</v>
      </c>
      <c r="Z192" s="162">
        <f t="shared" si="32"/>
        <v>74</v>
      </c>
      <c r="AA192" s="162">
        <f t="shared" si="33"/>
        <v>75</v>
      </c>
    </row>
    <row r="193" spans="1:27">
      <c r="A193" s="73">
        <v>192</v>
      </c>
      <c r="B193" s="73" t="str">
        <f t="shared" si="25"/>
        <v>ADEFGJKL</v>
      </c>
      <c r="C193" s="73" t="s">
        <v>102</v>
      </c>
      <c r="D193" s="73" t="s">
        <v>150</v>
      </c>
      <c r="E193" s="73" t="s">
        <v>151</v>
      </c>
      <c r="F193" s="73" t="s">
        <v>101</v>
      </c>
      <c r="G193" s="73" t="s">
        <v>93</v>
      </c>
      <c r="H193" s="73" t="s">
        <v>103</v>
      </c>
      <c r="I193" s="73" t="s">
        <v>178</v>
      </c>
      <c r="J193" s="73" t="s">
        <v>165</v>
      </c>
      <c r="K193" s="162">
        <f t="shared" si="35"/>
        <v>69</v>
      </c>
      <c r="L193" s="162">
        <f t="shared" si="35"/>
        <v>71</v>
      </c>
      <c r="M193" s="162">
        <f t="shared" si="35"/>
        <v>74</v>
      </c>
      <c r="N193" s="162">
        <f t="shared" si="35"/>
        <v>68</v>
      </c>
      <c r="O193" s="162">
        <f t="shared" si="35"/>
        <v>65</v>
      </c>
      <c r="P193" s="162">
        <f t="shared" si="34"/>
        <v>70</v>
      </c>
      <c r="Q193" s="162">
        <f t="shared" si="34"/>
        <v>76</v>
      </c>
      <c r="R193" s="162">
        <f t="shared" si="34"/>
        <v>75</v>
      </c>
      <c r="S193" s="162"/>
      <c r="T193" s="162">
        <f t="shared" si="26"/>
        <v>65</v>
      </c>
      <c r="U193" s="162">
        <f t="shared" si="27"/>
        <v>68</v>
      </c>
      <c r="V193" s="162">
        <f t="shared" si="28"/>
        <v>69</v>
      </c>
      <c r="W193" s="162">
        <f t="shared" si="29"/>
        <v>70</v>
      </c>
      <c r="X193" s="162">
        <f t="shared" si="30"/>
        <v>71</v>
      </c>
      <c r="Y193" s="162">
        <f t="shared" si="31"/>
        <v>74</v>
      </c>
      <c r="Z193" s="162">
        <f t="shared" si="32"/>
        <v>75</v>
      </c>
      <c r="AA193" s="162">
        <f t="shared" si="33"/>
        <v>76</v>
      </c>
    </row>
    <row r="194" spans="1:27">
      <c r="A194" s="73">
        <v>193</v>
      </c>
      <c r="B194" s="73" t="str">
        <f t="shared" si="25"/>
        <v>ADEFGIKL</v>
      </c>
      <c r="C194" s="73" t="s">
        <v>102</v>
      </c>
      <c r="D194" s="73" t="s">
        <v>150</v>
      </c>
      <c r="E194" s="73" t="s">
        <v>177</v>
      </c>
      <c r="F194" s="73" t="s">
        <v>101</v>
      </c>
      <c r="G194" s="73" t="s">
        <v>93</v>
      </c>
      <c r="H194" s="73" t="s">
        <v>103</v>
      </c>
      <c r="I194" s="73" t="s">
        <v>178</v>
      </c>
      <c r="J194" s="73" t="s">
        <v>165</v>
      </c>
      <c r="K194" s="162">
        <f t="shared" si="35"/>
        <v>69</v>
      </c>
      <c r="L194" s="162">
        <f t="shared" si="35"/>
        <v>71</v>
      </c>
      <c r="M194" s="162">
        <f t="shared" si="35"/>
        <v>73</v>
      </c>
      <c r="N194" s="162">
        <f t="shared" si="35"/>
        <v>68</v>
      </c>
      <c r="O194" s="162">
        <f t="shared" si="35"/>
        <v>65</v>
      </c>
      <c r="P194" s="162">
        <f t="shared" si="34"/>
        <v>70</v>
      </c>
      <c r="Q194" s="162">
        <f t="shared" si="34"/>
        <v>76</v>
      </c>
      <c r="R194" s="162">
        <f t="shared" si="34"/>
        <v>75</v>
      </c>
      <c r="S194" s="162"/>
      <c r="T194" s="162">
        <f t="shared" si="26"/>
        <v>65</v>
      </c>
      <c r="U194" s="162">
        <f t="shared" si="27"/>
        <v>68</v>
      </c>
      <c r="V194" s="162">
        <f t="shared" si="28"/>
        <v>69</v>
      </c>
      <c r="W194" s="162">
        <f t="shared" si="29"/>
        <v>70</v>
      </c>
      <c r="X194" s="162">
        <f t="shared" si="30"/>
        <v>71</v>
      </c>
      <c r="Y194" s="162">
        <f t="shared" si="31"/>
        <v>73</v>
      </c>
      <c r="Z194" s="162">
        <f t="shared" si="32"/>
        <v>75</v>
      </c>
      <c r="AA194" s="162">
        <f t="shared" si="33"/>
        <v>76</v>
      </c>
    </row>
    <row r="195" spans="1:27">
      <c r="A195" s="73">
        <v>194</v>
      </c>
      <c r="B195" s="73" t="str">
        <f t="shared" ref="B195:B258" si="36">CONCATENATE(CHAR(T195),CHAR(U195),CHAR(V195),CHAR(W195),CHAR(X195),CHAR(Y195),CHAR(Z195),CHAR(AA195))</f>
        <v>ADEFGIJL</v>
      </c>
      <c r="C195" s="73" t="s">
        <v>102</v>
      </c>
      <c r="D195" s="73" t="s">
        <v>150</v>
      </c>
      <c r="E195" s="73" t="s">
        <v>151</v>
      </c>
      <c r="F195" s="73" t="s">
        <v>101</v>
      </c>
      <c r="G195" s="73" t="s">
        <v>93</v>
      </c>
      <c r="H195" s="73" t="s">
        <v>103</v>
      </c>
      <c r="I195" s="73" t="s">
        <v>178</v>
      </c>
      <c r="J195" s="73" t="s">
        <v>177</v>
      </c>
      <c r="K195" s="162">
        <f t="shared" si="35"/>
        <v>69</v>
      </c>
      <c r="L195" s="162">
        <f t="shared" si="35"/>
        <v>71</v>
      </c>
      <c r="M195" s="162">
        <f t="shared" si="35"/>
        <v>74</v>
      </c>
      <c r="N195" s="162">
        <f t="shared" si="35"/>
        <v>68</v>
      </c>
      <c r="O195" s="162">
        <f t="shared" si="35"/>
        <v>65</v>
      </c>
      <c r="P195" s="162">
        <f t="shared" si="34"/>
        <v>70</v>
      </c>
      <c r="Q195" s="162">
        <f t="shared" si="34"/>
        <v>76</v>
      </c>
      <c r="R195" s="162">
        <f t="shared" si="34"/>
        <v>73</v>
      </c>
      <c r="S195" s="162"/>
      <c r="T195" s="162">
        <f t="shared" ref="T195:T258" si="37">SMALL($K195:$R195,1)</f>
        <v>65</v>
      </c>
      <c r="U195" s="162">
        <f t="shared" ref="U195:U258" si="38">SMALL($K195:$R195,2)</f>
        <v>68</v>
      </c>
      <c r="V195" s="162">
        <f t="shared" ref="V195:V258" si="39">SMALL($K195:$R195,3)</f>
        <v>69</v>
      </c>
      <c r="W195" s="162">
        <f t="shared" ref="W195:W258" si="40">SMALL($K195:$R195,4)</f>
        <v>70</v>
      </c>
      <c r="X195" s="162">
        <f t="shared" ref="X195:X258" si="41">SMALL($K195:$R195,5)</f>
        <v>71</v>
      </c>
      <c r="Y195" s="162">
        <f t="shared" ref="Y195:Y258" si="42">SMALL($K195:$R195,6)</f>
        <v>73</v>
      </c>
      <c r="Z195" s="162">
        <f t="shared" ref="Z195:Z258" si="43">SMALL($K195:$R195,7)</f>
        <v>74</v>
      </c>
      <c r="AA195" s="162">
        <f t="shared" ref="AA195:AA258" si="44">SMALL($K195:$R195,8)</f>
        <v>76</v>
      </c>
    </row>
    <row r="196" spans="1:27">
      <c r="A196" s="73">
        <v>195</v>
      </c>
      <c r="B196" s="73" t="str">
        <f t="shared" si="36"/>
        <v>ADEFGIJK</v>
      </c>
      <c r="C196" s="73" t="s">
        <v>102</v>
      </c>
      <c r="D196" s="73" t="s">
        <v>150</v>
      </c>
      <c r="E196" s="73" t="s">
        <v>151</v>
      </c>
      <c r="F196" s="73" t="s">
        <v>101</v>
      </c>
      <c r="G196" s="73" t="s">
        <v>93</v>
      </c>
      <c r="H196" s="73" t="s">
        <v>103</v>
      </c>
      <c r="I196" s="73" t="s">
        <v>177</v>
      </c>
      <c r="J196" s="73" t="s">
        <v>165</v>
      </c>
      <c r="K196" s="162">
        <f t="shared" si="35"/>
        <v>69</v>
      </c>
      <c r="L196" s="162">
        <f t="shared" si="35"/>
        <v>71</v>
      </c>
      <c r="M196" s="162">
        <f t="shared" si="35"/>
        <v>74</v>
      </c>
      <c r="N196" s="162">
        <f t="shared" si="35"/>
        <v>68</v>
      </c>
      <c r="O196" s="162">
        <f t="shared" si="35"/>
        <v>65</v>
      </c>
      <c r="P196" s="162">
        <f t="shared" si="34"/>
        <v>70</v>
      </c>
      <c r="Q196" s="162">
        <f t="shared" si="34"/>
        <v>73</v>
      </c>
      <c r="R196" s="162">
        <f t="shared" si="34"/>
        <v>75</v>
      </c>
      <c r="S196" s="162"/>
      <c r="T196" s="162">
        <f t="shared" si="37"/>
        <v>65</v>
      </c>
      <c r="U196" s="162">
        <f t="shared" si="38"/>
        <v>68</v>
      </c>
      <c r="V196" s="162">
        <f t="shared" si="39"/>
        <v>69</v>
      </c>
      <c r="W196" s="162">
        <f t="shared" si="40"/>
        <v>70</v>
      </c>
      <c r="X196" s="162">
        <f t="shared" si="41"/>
        <v>71</v>
      </c>
      <c r="Y196" s="162">
        <f t="shared" si="42"/>
        <v>73</v>
      </c>
      <c r="Z196" s="162">
        <f t="shared" si="43"/>
        <v>74</v>
      </c>
      <c r="AA196" s="162">
        <f t="shared" si="44"/>
        <v>75</v>
      </c>
    </row>
    <row r="197" spans="1:27">
      <c r="A197" s="73">
        <v>196</v>
      </c>
      <c r="B197" s="73" t="str">
        <f t="shared" si="36"/>
        <v>ADEFGHKL</v>
      </c>
      <c r="C197" s="73" t="s">
        <v>164</v>
      </c>
      <c r="D197" s="73" t="s">
        <v>150</v>
      </c>
      <c r="E197" s="73" t="s">
        <v>102</v>
      </c>
      <c r="F197" s="73" t="s">
        <v>101</v>
      </c>
      <c r="G197" s="73" t="s">
        <v>93</v>
      </c>
      <c r="H197" s="73" t="s">
        <v>103</v>
      </c>
      <c r="I197" s="73" t="s">
        <v>178</v>
      </c>
      <c r="J197" s="73" t="s">
        <v>165</v>
      </c>
      <c r="K197" s="162">
        <f t="shared" si="35"/>
        <v>72</v>
      </c>
      <c r="L197" s="162">
        <f t="shared" si="35"/>
        <v>71</v>
      </c>
      <c r="M197" s="162">
        <f t="shared" si="35"/>
        <v>69</v>
      </c>
      <c r="N197" s="162">
        <f t="shared" si="35"/>
        <v>68</v>
      </c>
      <c r="O197" s="162">
        <f t="shared" si="35"/>
        <v>65</v>
      </c>
      <c r="P197" s="162">
        <f t="shared" si="34"/>
        <v>70</v>
      </c>
      <c r="Q197" s="162">
        <f t="shared" si="34"/>
        <v>76</v>
      </c>
      <c r="R197" s="162">
        <f t="shared" si="34"/>
        <v>75</v>
      </c>
      <c r="S197" s="162"/>
      <c r="T197" s="162">
        <f t="shared" si="37"/>
        <v>65</v>
      </c>
      <c r="U197" s="162">
        <f t="shared" si="38"/>
        <v>68</v>
      </c>
      <c r="V197" s="162">
        <f t="shared" si="39"/>
        <v>69</v>
      </c>
      <c r="W197" s="162">
        <f t="shared" si="40"/>
        <v>70</v>
      </c>
      <c r="X197" s="162">
        <f t="shared" si="41"/>
        <v>71</v>
      </c>
      <c r="Y197" s="162">
        <f t="shared" si="42"/>
        <v>72</v>
      </c>
      <c r="Z197" s="162">
        <f t="shared" si="43"/>
        <v>75</v>
      </c>
      <c r="AA197" s="162">
        <f t="shared" si="44"/>
        <v>76</v>
      </c>
    </row>
    <row r="198" spans="1:27">
      <c r="A198" s="73">
        <v>197</v>
      </c>
      <c r="B198" s="73" t="str">
        <f t="shared" si="36"/>
        <v>ADEFGHJL</v>
      </c>
      <c r="C198" s="73" t="s">
        <v>164</v>
      </c>
      <c r="D198" s="73" t="s">
        <v>150</v>
      </c>
      <c r="E198" s="73" t="s">
        <v>151</v>
      </c>
      <c r="F198" s="73" t="s">
        <v>101</v>
      </c>
      <c r="G198" s="73" t="s">
        <v>93</v>
      </c>
      <c r="H198" s="73" t="s">
        <v>103</v>
      </c>
      <c r="I198" s="73" t="s">
        <v>178</v>
      </c>
      <c r="J198" s="73" t="s">
        <v>102</v>
      </c>
      <c r="K198" s="162">
        <f t="shared" si="35"/>
        <v>72</v>
      </c>
      <c r="L198" s="162">
        <f t="shared" si="35"/>
        <v>71</v>
      </c>
      <c r="M198" s="162">
        <f t="shared" si="35"/>
        <v>74</v>
      </c>
      <c r="N198" s="162">
        <f t="shared" si="35"/>
        <v>68</v>
      </c>
      <c r="O198" s="162">
        <f t="shared" si="35"/>
        <v>65</v>
      </c>
      <c r="P198" s="162">
        <f t="shared" si="34"/>
        <v>70</v>
      </c>
      <c r="Q198" s="162">
        <f t="shared" si="34"/>
        <v>76</v>
      </c>
      <c r="R198" s="162">
        <f t="shared" si="34"/>
        <v>69</v>
      </c>
      <c r="S198" s="162"/>
      <c r="T198" s="162">
        <f t="shared" si="37"/>
        <v>65</v>
      </c>
      <c r="U198" s="162">
        <f t="shared" si="38"/>
        <v>68</v>
      </c>
      <c r="V198" s="162">
        <f t="shared" si="39"/>
        <v>69</v>
      </c>
      <c r="W198" s="162">
        <f t="shared" si="40"/>
        <v>70</v>
      </c>
      <c r="X198" s="162">
        <f t="shared" si="41"/>
        <v>71</v>
      </c>
      <c r="Y198" s="162">
        <f t="shared" si="42"/>
        <v>72</v>
      </c>
      <c r="Z198" s="162">
        <f t="shared" si="43"/>
        <v>74</v>
      </c>
      <c r="AA198" s="162">
        <f t="shared" si="44"/>
        <v>76</v>
      </c>
    </row>
    <row r="199" spans="1:27">
      <c r="A199" s="73">
        <v>198</v>
      </c>
      <c r="B199" s="73" t="str">
        <f t="shared" si="36"/>
        <v>ADEFGHJK</v>
      </c>
      <c r="C199" s="73" t="s">
        <v>164</v>
      </c>
      <c r="D199" s="73" t="s">
        <v>150</v>
      </c>
      <c r="E199" s="73" t="s">
        <v>151</v>
      </c>
      <c r="F199" s="73" t="s">
        <v>101</v>
      </c>
      <c r="G199" s="73" t="s">
        <v>93</v>
      </c>
      <c r="H199" s="73" t="s">
        <v>103</v>
      </c>
      <c r="I199" s="73" t="s">
        <v>102</v>
      </c>
      <c r="J199" s="73" t="s">
        <v>165</v>
      </c>
      <c r="K199" s="162">
        <f t="shared" si="35"/>
        <v>72</v>
      </c>
      <c r="L199" s="162">
        <f t="shared" si="35"/>
        <v>71</v>
      </c>
      <c r="M199" s="162">
        <f t="shared" si="35"/>
        <v>74</v>
      </c>
      <c r="N199" s="162">
        <f t="shared" si="35"/>
        <v>68</v>
      </c>
      <c r="O199" s="162">
        <f t="shared" si="35"/>
        <v>65</v>
      </c>
      <c r="P199" s="162">
        <f t="shared" si="34"/>
        <v>70</v>
      </c>
      <c r="Q199" s="162">
        <f t="shared" si="34"/>
        <v>69</v>
      </c>
      <c r="R199" s="162">
        <f t="shared" si="34"/>
        <v>75</v>
      </c>
      <c r="S199" s="162"/>
      <c r="T199" s="162">
        <f t="shared" si="37"/>
        <v>65</v>
      </c>
      <c r="U199" s="162">
        <f t="shared" si="38"/>
        <v>68</v>
      </c>
      <c r="V199" s="162">
        <f t="shared" si="39"/>
        <v>69</v>
      </c>
      <c r="W199" s="162">
        <f t="shared" si="40"/>
        <v>70</v>
      </c>
      <c r="X199" s="162">
        <f t="shared" si="41"/>
        <v>71</v>
      </c>
      <c r="Y199" s="162">
        <f t="shared" si="42"/>
        <v>72</v>
      </c>
      <c r="Z199" s="162">
        <f t="shared" si="43"/>
        <v>74</v>
      </c>
      <c r="AA199" s="162">
        <f t="shared" si="44"/>
        <v>75</v>
      </c>
    </row>
    <row r="200" spans="1:27">
      <c r="A200" s="73">
        <v>199</v>
      </c>
      <c r="B200" s="73" t="str">
        <f t="shared" si="36"/>
        <v>ADEFGHIL</v>
      </c>
      <c r="C200" s="73" t="s">
        <v>164</v>
      </c>
      <c r="D200" s="73" t="s">
        <v>150</v>
      </c>
      <c r="E200" s="73" t="s">
        <v>102</v>
      </c>
      <c r="F200" s="73" t="s">
        <v>101</v>
      </c>
      <c r="G200" s="73" t="s">
        <v>93</v>
      </c>
      <c r="H200" s="73" t="s">
        <v>103</v>
      </c>
      <c r="I200" s="73" t="s">
        <v>178</v>
      </c>
      <c r="J200" s="73" t="s">
        <v>177</v>
      </c>
      <c r="K200" s="162">
        <f t="shared" si="35"/>
        <v>72</v>
      </c>
      <c r="L200" s="162">
        <f t="shared" si="35"/>
        <v>71</v>
      </c>
      <c r="M200" s="162">
        <f t="shared" si="35"/>
        <v>69</v>
      </c>
      <c r="N200" s="162">
        <f t="shared" si="35"/>
        <v>68</v>
      </c>
      <c r="O200" s="162">
        <f t="shared" si="35"/>
        <v>65</v>
      </c>
      <c r="P200" s="162">
        <f t="shared" si="34"/>
        <v>70</v>
      </c>
      <c r="Q200" s="162">
        <f t="shared" si="34"/>
        <v>76</v>
      </c>
      <c r="R200" s="162">
        <f t="shared" si="34"/>
        <v>73</v>
      </c>
      <c r="S200" s="162"/>
      <c r="T200" s="162">
        <f t="shared" si="37"/>
        <v>65</v>
      </c>
      <c r="U200" s="162">
        <f t="shared" si="38"/>
        <v>68</v>
      </c>
      <c r="V200" s="162">
        <f t="shared" si="39"/>
        <v>69</v>
      </c>
      <c r="W200" s="162">
        <f t="shared" si="40"/>
        <v>70</v>
      </c>
      <c r="X200" s="162">
        <f t="shared" si="41"/>
        <v>71</v>
      </c>
      <c r="Y200" s="162">
        <f t="shared" si="42"/>
        <v>72</v>
      </c>
      <c r="Z200" s="162">
        <f t="shared" si="43"/>
        <v>73</v>
      </c>
      <c r="AA200" s="162">
        <f t="shared" si="44"/>
        <v>76</v>
      </c>
    </row>
    <row r="201" spans="1:27">
      <c r="A201" s="73">
        <v>200</v>
      </c>
      <c r="B201" s="73" t="str">
        <f t="shared" si="36"/>
        <v>ADEFGHIK</v>
      </c>
      <c r="C201" s="73" t="s">
        <v>164</v>
      </c>
      <c r="D201" s="73" t="s">
        <v>150</v>
      </c>
      <c r="E201" s="73" t="s">
        <v>102</v>
      </c>
      <c r="F201" s="73" t="s">
        <v>101</v>
      </c>
      <c r="G201" s="73" t="s">
        <v>93</v>
      </c>
      <c r="H201" s="73" t="s">
        <v>103</v>
      </c>
      <c r="I201" s="73" t="s">
        <v>177</v>
      </c>
      <c r="J201" s="73" t="s">
        <v>165</v>
      </c>
      <c r="K201" s="162">
        <f t="shared" si="35"/>
        <v>72</v>
      </c>
      <c r="L201" s="162">
        <f t="shared" si="35"/>
        <v>71</v>
      </c>
      <c r="M201" s="162">
        <f t="shared" si="35"/>
        <v>69</v>
      </c>
      <c r="N201" s="162">
        <f t="shared" si="35"/>
        <v>68</v>
      </c>
      <c r="O201" s="162">
        <f t="shared" si="35"/>
        <v>65</v>
      </c>
      <c r="P201" s="162">
        <f t="shared" si="34"/>
        <v>70</v>
      </c>
      <c r="Q201" s="162">
        <f t="shared" si="34"/>
        <v>73</v>
      </c>
      <c r="R201" s="162">
        <f t="shared" si="34"/>
        <v>75</v>
      </c>
      <c r="S201" s="162"/>
      <c r="T201" s="162">
        <f t="shared" si="37"/>
        <v>65</v>
      </c>
      <c r="U201" s="162">
        <f t="shared" si="38"/>
        <v>68</v>
      </c>
      <c r="V201" s="162">
        <f t="shared" si="39"/>
        <v>69</v>
      </c>
      <c r="W201" s="162">
        <f t="shared" si="40"/>
        <v>70</v>
      </c>
      <c r="X201" s="162">
        <f t="shared" si="41"/>
        <v>71</v>
      </c>
      <c r="Y201" s="162">
        <f t="shared" si="42"/>
        <v>72</v>
      </c>
      <c r="Z201" s="162">
        <f t="shared" si="43"/>
        <v>73</v>
      </c>
      <c r="AA201" s="162">
        <f t="shared" si="44"/>
        <v>75</v>
      </c>
    </row>
    <row r="202" spans="1:27">
      <c r="A202" s="73">
        <v>201</v>
      </c>
      <c r="B202" s="73" t="str">
        <f t="shared" si="36"/>
        <v>ADEFGHIJ</v>
      </c>
      <c r="C202" s="73" t="s">
        <v>164</v>
      </c>
      <c r="D202" s="73" t="s">
        <v>150</v>
      </c>
      <c r="E202" s="73" t="s">
        <v>151</v>
      </c>
      <c r="F202" s="73" t="s">
        <v>101</v>
      </c>
      <c r="G202" s="73" t="s">
        <v>93</v>
      </c>
      <c r="H202" s="73" t="s">
        <v>103</v>
      </c>
      <c r="I202" s="73" t="s">
        <v>102</v>
      </c>
      <c r="J202" s="73" t="s">
        <v>177</v>
      </c>
      <c r="K202" s="162">
        <f t="shared" si="35"/>
        <v>72</v>
      </c>
      <c r="L202" s="162">
        <f t="shared" si="35"/>
        <v>71</v>
      </c>
      <c r="M202" s="162">
        <f t="shared" si="35"/>
        <v>74</v>
      </c>
      <c r="N202" s="162">
        <f t="shared" si="35"/>
        <v>68</v>
      </c>
      <c r="O202" s="162">
        <f t="shared" si="35"/>
        <v>65</v>
      </c>
      <c r="P202" s="162">
        <f t="shared" si="34"/>
        <v>70</v>
      </c>
      <c r="Q202" s="162">
        <f t="shared" si="34"/>
        <v>69</v>
      </c>
      <c r="R202" s="162">
        <f t="shared" si="34"/>
        <v>73</v>
      </c>
      <c r="S202" s="162"/>
      <c r="T202" s="162">
        <f t="shared" si="37"/>
        <v>65</v>
      </c>
      <c r="U202" s="162">
        <f t="shared" si="38"/>
        <v>68</v>
      </c>
      <c r="V202" s="162">
        <f t="shared" si="39"/>
        <v>69</v>
      </c>
      <c r="W202" s="162">
        <f t="shared" si="40"/>
        <v>70</v>
      </c>
      <c r="X202" s="162">
        <f t="shared" si="41"/>
        <v>71</v>
      </c>
      <c r="Y202" s="162">
        <f t="shared" si="42"/>
        <v>72</v>
      </c>
      <c r="Z202" s="162">
        <f t="shared" si="43"/>
        <v>73</v>
      </c>
      <c r="AA202" s="162">
        <f t="shared" si="44"/>
        <v>74</v>
      </c>
    </row>
    <row r="203" spans="1:27">
      <c r="A203" s="73">
        <v>202</v>
      </c>
      <c r="B203" s="73" t="str">
        <f t="shared" si="36"/>
        <v>ACGHIJKL</v>
      </c>
      <c r="C203" s="73" t="s">
        <v>164</v>
      </c>
      <c r="D203" s="73" t="s">
        <v>151</v>
      </c>
      <c r="E203" s="73" t="s">
        <v>177</v>
      </c>
      <c r="F203" s="73" t="s">
        <v>96</v>
      </c>
      <c r="G203" s="73" t="s">
        <v>93</v>
      </c>
      <c r="H203" s="73" t="s">
        <v>150</v>
      </c>
      <c r="I203" s="73" t="s">
        <v>178</v>
      </c>
      <c r="J203" s="73" t="s">
        <v>165</v>
      </c>
      <c r="K203" s="162">
        <f t="shared" si="35"/>
        <v>72</v>
      </c>
      <c r="L203" s="162">
        <f t="shared" si="35"/>
        <v>74</v>
      </c>
      <c r="M203" s="162">
        <f t="shared" si="35"/>
        <v>73</v>
      </c>
      <c r="N203" s="162">
        <f t="shared" si="35"/>
        <v>67</v>
      </c>
      <c r="O203" s="162">
        <f t="shared" si="35"/>
        <v>65</v>
      </c>
      <c r="P203" s="162">
        <f t="shared" si="34"/>
        <v>71</v>
      </c>
      <c r="Q203" s="162">
        <f t="shared" si="34"/>
        <v>76</v>
      </c>
      <c r="R203" s="162">
        <f t="shared" si="34"/>
        <v>75</v>
      </c>
      <c r="S203" s="162"/>
      <c r="T203" s="162">
        <f t="shared" si="37"/>
        <v>65</v>
      </c>
      <c r="U203" s="162">
        <f t="shared" si="38"/>
        <v>67</v>
      </c>
      <c r="V203" s="162">
        <f t="shared" si="39"/>
        <v>71</v>
      </c>
      <c r="W203" s="162">
        <f t="shared" si="40"/>
        <v>72</v>
      </c>
      <c r="X203" s="162">
        <f t="shared" si="41"/>
        <v>73</v>
      </c>
      <c r="Y203" s="162">
        <f t="shared" si="42"/>
        <v>74</v>
      </c>
      <c r="Z203" s="162">
        <f t="shared" si="43"/>
        <v>75</v>
      </c>
      <c r="AA203" s="162">
        <f t="shared" si="44"/>
        <v>76</v>
      </c>
    </row>
    <row r="204" spans="1:27">
      <c r="A204" s="73">
        <v>203</v>
      </c>
      <c r="B204" s="73" t="str">
        <f t="shared" si="36"/>
        <v>ACFHIJKL</v>
      </c>
      <c r="C204" s="73" t="s">
        <v>164</v>
      </c>
      <c r="D204" s="73" t="s">
        <v>151</v>
      </c>
      <c r="E204" s="73" t="s">
        <v>177</v>
      </c>
      <c r="F204" s="73" t="s">
        <v>96</v>
      </c>
      <c r="G204" s="73" t="s">
        <v>93</v>
      </c>
      <c r="H204" s="73" t="s">
        <v>103</v>
      </c>
      <c r="I204" s="73" t="s">
        <v>178</v>
      </c>
      <c r="J204" s="73" t="s">
        <v>165</v>
      </c>
      <c r="K204" s="162">
        <f t="shared" si="35"/>
        <v>72</v>
      </c>
      <c r="L204" s="162">
        <f t="shared" si="35"/>
        <v>74</v>
      </c>
      <c r="M204" s="162">
        <f t="shared" si="35"/>
        <v>73</v>
      </c>
      <c r="N204" s="162">
        <f t="shared" si="35"/>
        <v>67</v>
      </c>
      <c r="O204" s="162">
        <f t="shared" si="35"/>
        <v>65</v>
      </c>
      <c r="P204" s="162">
        <f t="shared" si="34"/>
        <v>70</v>
      </c>
      <c r="Q204" s="162">
        <f t="shared" si="34"/>
        <v>76</v>
      </c>
      <c r="R204" s="162">
        <f t="shared" si="34"/>
        <v>75</v>
      </c>
      <c r="S204" s="162"/>
      <c r="T204" s="162">
        <f t="shared" si="37"/>
        <v>65</v>
      </c>
      <c r="U204" s="162">
        <f t="shared" si="38"/>
        <v>67</v>
      </c>
      <c r="V204" s="162">
        <f t="shared" si="39"/>
        <v>70</v>
      </c>
      <c r="W204" s="162">
        <f t="shared" si="40"/>
        <v>72</v>
      </c>
      <c r="X204" s="162">
        <f t="shared" si="41"/>
        <v>73</v>
      </c>
      <c r="Y204" s="162">
        <f t="shared" si="42"/>
        <v>74</v>
      </c>
      <c r="Z204" s="162">
        <f t="shared" si="43"/>
        <v>75</v>
      </c>
      <c r="AA204" s="162">
        <f t="shared" si="44"/>
        <v>76</v>
      </c>
    </row>
    <row r="205" spans="1:27">
      <c r="A205" s="73">
        <v>204</v>
      </c>
      <c r="B205" s="73" t="str">
        <f t="shared" si="36"/>
        <v>ACFGIJKL</v>
      </c>
      <c r="C205" s="73" t="s">
        <v>177</v>
      </c>
      <c r="D205" s="73" t="s">
        <v>150</v>
      </c>
      <c r="E205" s="73" t="s">
        <v>151</v>
      </c>
      <c r="F205" s="73" t="s">
        <v>96</v>
      </c>
      <c r="G205" s="73" t="s">
        <v>93</v>
      </c>
      <c r="H205" s="73" t="s">
        <v>103</v>
      </c>
      <c r="I205" s="73" t="s">
        <v>178</v>
      </c>
      <c r="J205" s="73" t="s">
        <v>165</v>
      </c>
      <c r="K205" s="162">
        <f t="shared" si="35"/>
        <v>73</v>
      </c>
      <c r="L205" s="162">
        <f t="shared" si="35"/>
        <v>71</v>
      </c>
      <c r="M205" s="162">
        <f t="shared" si="35"/>
        <v>74</v>
      </c>
      <c r="N205" s="162">
        <f t="shared" si="35"/>
        <v>67</v>
      </c>
      <c r="O205" s="162">
        <f t="shared" si="35"/>
        <v>65</v>
      </c>
      <c r="P205" s="162">
        <f t="shared" si="34"/>
        <v>70</v>
      </c>
      <c r="Q205" s="162">
        <f t="shared" si="34"/>
        <v>76</v>
      </c>
      <c r="R205" s="162">
        <f t="shared" si="34"/>
        <v>75</v>
      </c>
      <c r="S205" s="162"/>
      <c r="T205" s="162">
        <f t="shared" si="37"/>
        <v>65</v>
      </c>
      <c r="U205" s="162">
        <f t="shared" si="38"/>
        <v>67</v>
      </c>
      <c r="V205" s="162">
        <f t="shared" si="39"/>
        <v>70</v>
      </c>
      <c r="W205" s="162">
        <f t="shared" si="40"/>
        <v>71</v>
      </c>
      <c r="X205" s="162">
        <f t="shared" si="41"/>
        <v>73</v>
      </c>
      <c r="Y205" s="162">
        <f t="shared" si="42"/>
        <v>74</v>
      </c>
      <c r="Z205" s="162">
        <f t="shared" si="43"/>
        <v>75</v>
      </c>
      <c r="AA205" s="162">
        <f t="shared" si="44"/>
        <v>76</v>
      </c>
    </row>
    <row r="206" spans="1:27">
      <c r="A206" s="73">
        <v>205</v>
      </c>
      <c r="B206" s="73" t="str">
        <f t="shared" si="36"/>
        <v>ACFGHJKL</v>
      </c>
      <c r="C206" s="73" t="s">
        <v>164</v>
      </c>
      <c r="D206" s="73" t="s">
        <v>150</v>
      </c>
      <c r="E206" s="73" t="s">
        <v>151</v>
      </c>
      <c r="F206" s="73" t="s">
        <v>96</v>
      </c>
      <c r="G206" s="73" t="s">
        <v>93</v>
      </c>
      <c r="H206" s="73" t="s">
        <v>103</v>
      </c>
      <c r="I206" s="73" t="s">
        <v>178</v>
      </c>
      <c r="J206" s="73" t="s">
        <v>165</v>
      </c>
      <c r="K206" s="162">
        <f t="shared" si="35"/>
        <v>72</v>
      </c>
      <c r="L206" s="162">
        <f t="shared" si="35"/>
        <v>71</v>
      </c>
      <c r="M206" s="162">
        <f t="shared" si="35"/>
        <v>74</v>
      </c>
      <c r="N206" s="162">
        <f t="shared" si="35"/>
        <v>67</v>
      </c>
      <c r="O206" s="162">
        <f t="shared" si="35"/>
        <v>65</v>
      </c>
      <c r="P206" s="162">
        <f t="shared" si="34"/>
        <v>70</v>
      </c>
      <c r="Q206" s="162">
        <f t="shared" si="34"/>
        <v>76</v>
      </c>
      <c r="R206" s="162">
        <f t="shared" si="34"/>
        <v>75</v>
      </c>
      <c r="S206" s="162"/>
      <c r="T206" s="162">
        <f t="shared" si="37"/>
        <v>65</v>
      </c>
      <c r="U206" s="162">
        <f t="shared" si="38"/>
        <v>67</v>
      </c>
      <c r="V206" s="162">
        <f t="shared" si="39"/>
        <v>70</v>
      </c>
      <c r="W206" s="162">
        <f t="shared" si="40"/>
        <v>71</v>
      </c>
      <c r="X206" s="162">
        <f t="shared" si="41"/>
        <v>72</v>
      </c>
      <c r="Y206" s="162">
        <f t="shared" si="42"/>
        <v>74</v>
      </c>
      <c r="Z206" s="162">
        <f t="shared" si="43"/>
        <v>75</v>
      </c>
      <c r="AA206" s="162">
        <f t="shared" si="44"/>
        <v>76</v>
      </c>
    </row>
    <row r="207" spans="1:27">
      <c r="A207" s="73">
        <v>206</v>
      </c>
      <c r="B207" s="73" t="str">
        <f t="shared" si="36"/>
        <v>ACFGHIKL</v>
      </c>
      <c r="C207" s="73" t="s">
        <v>164</v>
      </c>
      <c r="D207" s="73" t="s">
        <v>150</v>
      </c>
      <c r="E207" s="73" t="s">
        <v>177</v>
      </c>
      <c r="F207" s="73" t="s">
        <v>96</v>
      </c>
      <c r="G207" s="73" t="s">
        <v>93</v>
      </c>
      <c r="H207" s="73" t="s">
        <v>103</v>
      </c>
      <c r="I207" s="73" t="s">
        <v>178</v>
      </c>
      <c r="J207" s="73" t="s">
        <v>165</v>
      </c>
      <c r="K207" s="162">
        <f t="shared" si="35"/>
        <v>72</v>
      </c>
      <c r="L207" s="162">
        <f t="shared" si="35"/>
        <v>71</v>
      </c>
      <c r="M207" s="162">
        <f t="shared" si="35"/>
        <v>73</v>
      </c>
      <c r="N207" s="162">
        <f t="shared" si="35"/>
        <v>67</v>
      </c>
      <c r="O207" s="162">
        <f t="shared" si="35"/>
        <v>65</v>
      </c>
      <c r="P207" s="162">
        <f t="shared" si="34"/>
        <v>70</v>
      </c>
      <c r="Q207" s="162">
        <f t="shared" si="34"/>
        <v>76</v>
      </c>
      <c r="R207" s="162">
        <f t="shared" si="34"/>
        <v>75</v>
      </c>
      <c r="S207" s="162"/>
      <c r="T207" s="162">
        <f t="shared" si="37"/>
        <v>65</v>
      </c>
      <c r="U207" s="162">
        <f t="shared" si="38"/>
        <v>67</v>
      </c>
      <c r="V207" s="162">
        <f t="shared" si="39"/>
        <v>70</v>
      </c>
      <c r="W207" s="162">
        <f t="shared" si="40"/>
        <v>71</v>
      </c>
      <c r="X207" s="162">
        <f t="shared" si="41"/>
        <v>72</v>
      </c>
      <c r="Y207" s="162">
        <f t="shared" si="42"/>
        <v>73</v>
      </c>
      <c r="Z207" s="162">
        <f t="shared" si="43"/>
        <v>75</v>
      </c>
      <c r="AA207" s="162">
        <f t="shared" si="44"/>
        <v>76</v>
      </c>
    </row>
    <row r="208" spans="1:27">
      <c r="A208" s="73">
        <v>207</v>
      </c>
      <c r="B208" s="73" t="str">
        <f t="shared" si="36"/>
        <v>ACFGHIJL</v>
      </c>
      <c r="C208" s="73" t="s">
        <v>164</v>
      </c>
      <c r="D208" s="73" t="s">
        <v>150</v>
      </c>
      <c r="E208" s="73" t="s">
        <v>151</v>
      </c>
      <c r="F208" s="73" t="s">
        <v>96</v>
      </c>
      <c r="G208" s="73" t="s">
        <v>93</v>
      </c>
      <c r="H208" s="73" t="s">
        <v>103</v>
      </c>
      <c r="I208" s="73" t="s">
        <v>178</v>
      </c>
      <c r="J208" s="73" t="s">
        <v>177</v>
      </c>
      <c r="K208" s="162">
        <f t="shared" si="35"/>
        <v>72</v>
      </c>
      <c r="L208" s="162">
        <f t="shared" si="35"/>
        <v>71</v>
      </c>
      <c r="M208" s="162">
        <f t="shared" si="35"/>
        <v>74</v>
      </c>
      <c r="N208" s="162">
        <f t="shared" si="35"/>
        <v>67</v>
      </c>
      <c r="O208" s="162">
        <f t="shared" si="35"/>
        <v>65</v>
      </c>
      <c r="P208" s="162">
        <f t="shared" si="34"/>
        <v>70</v>
      </c>
      <c r="Q208" s="162">
        <f t="shared" si="34"/>
        <v>76</v>
      </c>
      <c r="R208" s="162">
        <f t="shared" si="34"/>
        <v>73</v>
      </c>
      <c r="S208" s="162"/>
      <c r="T208" s="162">
        <f t="shared" si="37"/>
        <v>65</v>
      </c>
      <c r="U208" s="162">
        <f t="shared" si="38"/>
        <v>67</v>
      </c>
      <c r="V208" s="162">
        <f t="shared" si="39"/>
        <v>70</v>
      </c>
      <c r="W208" s="162">
        <f t="shared" si="40"/>
        <v>71</v>
      </c>
      <c r="X208" s="162">
        <f t="shared" si="41"/>
        <v>72</v>
      </c>
      <c r="Y208" s="162">
        <f t="shared" si="42"/>
        <v>73</v>
      </c>
      <c r="Z208" s="162">
        <f t="shared" si="43"/>
        <v>74</v>
      </c>
      <c r="AA208" s="162">
        <f t="shared" si="44"/>
        <v>76</v>
      </c>
    </row>
    <row r="209" spans="1:27">
      <c r="A209" s="73">
        <v>208</v>
      </c>
      <c r="B209" s="73" t="str">
        <f t="shared" si="36"/>
        <v>ACFGHIJK</v>
      </c>
      <c r="C209" s="73" t="s">
        <v>164</v>
      </c>
      <c r="D209" s="73" t="s">
        <v>150</v>
      </c>
      <c r="E209" s="73" t="s">
        <v>151</v>
      </c>
      <c r="F209" s="73" t="s">
        <v>96</v>
      </c>
      <c r="G209" s="73" t="s">
        <v>93</v>
      </c>
      <c r="H209" s="73" t="s">
        <v>103</v>
      </c>
      <c r="I209" s="73" t="s">
        <v>177</v>
      </c>
      <c r="J209" s="73" t="s">
        <v>165</v>
      </c>
      <c r="K209" s="162">
        <f t="shared" si="35"/>
        <v>72</v>
      </c>
      <c r="L209" s="162">
        <f t="shared" si="35"/>
        <v>71</v>
      </c>
      <c r="M209" s="162">
        <f t="shared" si="35"/>
        <v>74</v>
      </c>
      <c r="N209" s="162">
        <f t="shared" si="35"/>
        <v>67</v>
      </c>
      <c r="O209" s="162">
        <f t="shared" si="35"/>
        <v>65</v>
      </c>
      <c r="P209" s="162">
        <f t="shared" si="34"/>
        <v>70</v>
      </c>
      <c r="Q209" s="162">
        <f t="shared" si="34"/>
        <v>73</v>
      </c>
      <c r="R209" s="162">
        <f t="shared" si="34"/>
        <v>75</v>
      </c>
      <c r="S209" s="162"/>
      <c r="T209" s="162">
        <f t="shared" si="37"/>
        <v>65</v>
      </c>
      <c r="U209" s="162">
        <f t="shared" si="38"/>
        <v>67</v>
      </c>
      <c r="V209" s="162">
        <f t="shared" si="39"/>
        <v>70</v>
      </c>
      <c r="W209" s="162">
        <f t="shared" si="40"/>
        <v>71</v>
      </c>
      <c r="X209" s="162">
        <f t="shared" si="41"/>
        <v>72</v>
      </c>
      <c r="Y209" s="162">
        <f t="shared" si="42"/>
        <v>73</v>
      </c>
      <c r="Z209" s="162">
        <f t="shared" si="43"/>
        <v>74</v>
      </c>
      <c r="AA209" s="162">
        <f t="shared" si="44"/>
        <v>75</v>
      </c>
    </row>
    <row r="210" spans="1:27">
      <c r="A210" s="73">
        <v>209</v>
      </c>
      <c r="B210" s="73" t="str">
        <f t="shared" si="36"/>
        <v>ACEHIJKL</v>
      </c>
      <c r="C210" s="73" t="s">
        <v>102</v>
      </c>
      <c r="D210" s="73" t="s">
        <v>151</v>
      </c>
      <c r="E210" s="73" t="s">
        <v>177</v>
      </c>
      <c r="F210" s="73" t="s">
        <v>96</v>
      </c>
      <c r="G210" s="73" t="s">
        <v>93</v>
      </c>
      <c r="H210" s="73" t="s">
        <v>164</v>
      </c>
      <c r="I210" s="73" t="s">
        <v>178</v>
      </c>
      <c r="J210" s="73" t="s">
        <v>165</v>
      </c>
      <c r="K210" s="162">
        <f t="shared" si="35"/>
        <v>69</v>
      </c>
      <c r="L210" s="162">
        <f t="shared" si="35"/>
        <v>74</v>
      </c>
      <c r="M210" s="162">
        <f t="shared" si="35"/>
        <v>73</v>
      </c>
      <c r="N210" s="162">
        <f t="shared" si="35"/>
        <v>67</v>
      </c>
      <c r="O210" s="162">
        <f t="shared" si="35"/>
        <v>65</v>
      </c>
      <c r="P210" s="162">
        <f t="shared" si="34"/>
        <v>72</v>
      </c>
      <c r="Q210" s="162">
        <f t="shared" si="34"/>
        <v>76</v>
      </c>
      <c r="R210" s="162">
        <f t="shared" si="34"/>
        <v>75</v>
      </c>
      <c r="S210" s="162"/>
      <c r="T210" s="162">
        <f t="shared" si="37"/>
        <v>65</v>
      </c>
      <c r="U210" s="162">
        <f t="shared" si="38"/>
        <v>67</v>
      </c>
      <c r="V210" s="162">
        <f t="shared" si="39"/>
        <v>69</v>
      </c>
      <c r="W210" s="162">
        <f t="shared" si="40"/>
        <v>72</v>
      </c>
      <c r="X210" s="162">
        <f t="shared" si="41"/>
        <v>73</v>
      </c>
      <c r="Y210" s="162">
        <f t="shared" si="42"/>
        <v>74</v>
      </c>
      <c r="Z210" s="162">
        <f t="shared" si="43"/>
        <v>75</v>
      </c>
      <c r="AA210" s="162">
        <f t="shared" si="44"/>
        <v>76</v>
      </c>
    </row>
    <row r="211" spans="1:27">
      <c r="A211" s="73">
        <v>210</v>
      </c>
      <c r="B211" s="73" t="str">
        <f t="shared" si="36"/>
        <v>ACEGIJKL</v>
      </c>
      <c r="C211" s="73" t="s">
        <v>102</v>
      </c>
      <c r="D211" s="73" t="s">
        <v>151</v>
      </c>
      <c r="E211" s="73" t="s">
        <v>177</v>
      </c>
      <c r="F211" s="73" t="s">
        <v>96</v>
      </c>
      <c r="G211" s="73" t="s">
        <v>93</v>
      </c>
      <c r="H211" s="73" t="s">
        <v>150</v>
      </c>
      <c r="I211" s="73" t="s">
        <v>178</v>
      </c>
      <c r="J211" s="73" t="s">
        <v>165</v>
      </c>
      <c r="K211" s="162">
        <f t="shared" si="35"/>
        <v>69</v>
      </c>
      <c r="L211" s="162">
        <f t="shared" si="35"/>
        <v>74</v>
      </c>
      <c r="M211" s="162">
        <f t="shared" si="35"/>
        <v>73</v>
      </c>
      <c r="N211" s="162">
        <f t="shared" si="35"/>
        <v>67</v>
      </c>
      <c r="O211" s="162">
        <f t="shared" si="35"/>
        <v>65</v>
      </c>
      <c r="P211" s="162">
        <f t="shared" si="34"/>
        <v>71</v>
      </c>
      <c r="Q211" s="162">
        <f t="shared" si="34"/>
        <v>76</v>
      </c>
      <c r="R211" s="162">
        <f t="shared" si="34"/>
        <v>75</v>
      </c>
      <c r="S211" s="162"/>
      <c r="T211" s="162">
        <f t="shared" si="37"/>
        <v>65</v>
      </c>
      <c r="U211" s="162">
        <f t="shared" si="38"/>
        <v>67</v>
      </c>
      <c r="V211" s="162">
        <f t="shared" si="39"/>
        <v>69</v>
      </c>
      <c r="W211" s="162">
        <f t="shared" si="40"/>
        <v>71</v>
      </c>
      <c r="X211" s="162">
        <f t="shared" si="41"/>
        <v>73</v>
      </c>
      <c r="Y211" s="162">
        <f t="shared" si="42"/>
        <v>74</v>
      </c>
      <c r="Z211" s="162">
        <f t="shared" si="43"/>
        <v>75</v>
      </c>
      <c r="AA211" s="162">
        <f t="shared" si="44"/>
        <v>76</v>
      </c>
    </row>
    <row r="212" spans="1:27">
      <c r="A212" s="73">
        <v>211</v>
      </c>
      <c r="B212" s="73" t="str">
        <f t="shared" si="36"/>
        <v>ACEGHJKL</v>
      </c>
      <c r="C212" s="73" t="s">
        <v>102</v>
      </c>
      <c r="D212" s="73" t="s">
        <v>150</v>
      </c>
      <c r="E212" s="73" t="s">
        <v>151</v>
      </c>
      <c r="F212" s="73" t="s">
        <v>96</v>
      </c>
      <c r="G212" s="73" t="s">
        <v>93</v>
      </c>
      <c r="H212" s="73" t="s">
        <v>164</v>
      </c>
      <c r="I212" s="73" t="s">
        <v>178</v>
      </c>
      <c r="J212" s="73" t="s">
        <v>165</v>
      </c>
      <c r="K212" s="162">
        <f t="shared" si="35"/>
        <v>69</v>
      </c>
      <c r="L212" s="162">
        <f t="shared" si="35"/>
        <v>71</v>
      </c>
      <c r="M212" s="162">
        <f t="shared" si="35"/>
        <v>74</v>
      </c>
      <c r="N212" s="162">
        <f t="shared" si="35"/>
        <v>67</v>
      </c>
      <c r="O212" s="162">
        <f t="shared" si="35"/>
        <v>65</v>
      </c>
      <c r="P212" s="162">
        <f t="shared" si="34"/>
        <v>72</v>
      </c>
      <c r="Q212" s="162">
        <f t="shared" si="34"/>
        <v>76</v>
      </c>
      <c r="R212" s="162">
        <f t="shared" si="34"/>
        <v>75</v>
      </c>
      <c r="S212" s="162"/>
      <c r="T212" s="162">
        <f t="shared" si="37"/>
        <v>65</v>
      </c>
      <c r="U212" s="162">
        <f t="shared" si="38"/>
        <v>67</v>
      </c>
      <c r="V212" s="162">
        <f t="shared" si="39"/>
        <v>69</v>
      </c>
      <c r="W212" s="162">
        <f t="shared" si="40"/>
        <v>71</v>
      </c>
      <c r="X212" s="162">
        <f t="shared" si="41"/>
        <v>72</v>
      </c>
      <c r="Y212" s="162">
        <f t="shared" si="42"/>
        <v>74</v>
      </c>
      <c r="Z212" s="162">
        <f t="shared" si="43"/>
        <v>75</v>
      </c>
      <c r="AA212" s="162">
        <f t="shared" si="44"/>
        <v>76</v>
      </c>
    </row>
    <row r="213" spans="1:27">
      <c r="A213" s="73">
        <v>212</v>
      </c>
      <c r="B213" s="73" t="str">
        <f t="shared" si="36"/>
        <v>ACEGHIKL</v>
      </c>
      <c r="C213" s="73" t="s">
        <v>102</v>
      </c>
      <c r="D213" s="73" t="s">
        <v>150</v>
      </c>
      <c r="E213" s="73" t="s">
        <v>177</v>
      </c>
      <c r="F213" s="73" t="s">
        <v>96</v>
      </c>
      <c r="G213" s="73" t="s">
        <v>93</v>
      </c>
      <c r="H213" s="73" t="s">
        <v>164</v>
      </c>
      <c r="I213" s="73" t="s">
        <v>178</v>
      </c>
      <c r="J213" s="73" t="s">
        <v>165</v>
      </c>
      <c r="K213" s="162">
        <f t="shared" si="35"/>
        <v>69</v>
      </c>
      <c r="L213" s="162">
        <f t="shared" si="35"/>
        <v>71</v>
      </c>
      <c r="M213" s="162">
        <f t="shared" si="35"/>
        <v>73</v>
      </c>
      <c r="N213" s="162">
        <f t="shared" si="35"/>
        <v>67</v>
      </c>
      <c r="O213" s="162">
        <f t="shared" si="35"/>
        <v>65</v>
      </c>
      <c r="P213" s="162">
        <f t="shared" si="34"/>
        <v>72</v>
      </c>
      <c r="Q213" s="162">
        <f t="shared" si="34"/>
        <v>76</v>
      </c>
      <c r="R213" s="162">
        <f t="shared" si="34"/>
        <v>75</v>
      </c>
      <c r="S213" s="162"/>
      <c r="T213" s="162">
        <f t="shared" si="37"/>
        <v>65</v>
      </c>
      <c r="U213" s="162">
        <f t="shared" si="38"/>
        <v>67</v>
      </c>
      <c r="V213" s="162">
        <f t="shared" si="39"/>
        <v>69</v>
      </c>
      <c r="W213" s="162">
        <f t="shared" si="40"/>
        <v>71</v>
      </c>
      <c r="X213" s="162">
        <f t="shared" si="41"/>
        <v>72</v>
      </c>
      <c r="Y213" s="162">
        <f t="shared" si="42"/>
        <v>73</v>
      </c>
      <c r="Z213" s="162">
        <f t="shared" si="43"/>
        <v>75</v>
      </c>
      <c r="AA213" s="162">
        <f t="shared" si="44"/>
        <v>76</v>
      </c>
    </row>
    <row r="214" spans="1:27">
      <c r="A214" s="73">
        <v>213</v>
      </c>
      <c r="B214" s="73" t="str">
        <f t="shared" si="36"/>
        <v>ACEGHIJL</v>
      </c>
      <c r="C214" s="73" t="s">
        <v>102</v>
      </c>
      <c r="D214" s="73" t="s">
        <v>150</v>
      </c>
      <c r="E214" s="73" t="s">
        <v>151</v>
      </c>
      <c r="F214" s="73" t="s">
        <v>96</v>
      </c>
      <c r="G214" s="73" t="s">
        <v>93</v>
      </c>
      <c r="H214" s="73" t="s">
        <v>164</v>
      </c>
      <c r="I214" s="73" t="s">
        <v>178</v>
      </c>
      <c r="J214" s="73" t="s">
        <v>177</v>
      </c>
      <c r="K214" s="162">
        <f t="shared" si="35"/>
        <v>69</v>
      </c>
      <c r="L214" s="162">
        <f t="shared" si="35"/>
        <v>71</v>
      </c>
      <c r="M214" s="162">
        <f t="shared" si="35"/>
        <v>74</v>
      </c>
      <c r="N214" s="162">
        <f t="shared" si="35"/>
        <v>67</v>
      </c>
      <c r="O214" s="162">
        <f t="shared" si="35"/>
        <v>65</v>
      </c>
      <c r="P214" s="162">
        <f t="shared" si="34"/>
        <v>72</v>
      </c>
      <c r="Q214" s="162">
        <f t="shared" si="34"/>
        <v>76</v>
      </c>
      <c r="R214" s="162">
        <f t="shared" si="34"/>
        <v>73</v>
      </c>
      <c r="S214" s="162"/>
      <c r="T214" s="162">
        <f t="shared" si="37"/>
        <v>65</v>
      </c>
      <c r="U214" s="162">
        <f t="shared" si="38"/>
        <v>67</v>
      </c>
      <c r="V214" s="162">
        <f t="shared" si="39"/>
        <v>69</v>
      </c>
      <c r="W214" s="162">
        <f t="shared" si="40"/>
        <v>71</v>
      </c>
      <c r="X214" s="162">
        <f t="shared" si="41"/>
        <v>72</v>
      </c>
      <c r="Y214" s="162">
        <f t="shared" si="42"/>
        <v>73</v>
      </c>
      <c r="Z214" s="162">
        <f t="shared" si="43"/>
        <v>74</v>
      </c>
      <c r="AA214" s="162">
        <f t="shared" si="44"/>
        <v>76</v>
      </c>
    </row>
    <row r="215" spans="1:27">
      <c r="A215" s="73">
        <v>214</v>
      </c>
      <c r="B215" s="73" t="str">
        <f t="shared" si="36"/>
        <v>ACEGHIJK</v>
      </c>
      <c r="C215" s="73" t="s">
        <v>102</v>
      </c>
      <c r="D215" s="73" t="s">
        <v>150</v>
      </c>
      <c r="E215" s="73" t="s">
        <v>151</v>
      </c>
      <c r="F215" s="73" t="s">
        <v>96</v>
      </c>
      <c r="G215" s="73" t="s">
        <v>93</v>
      </c>
      <c r="H215" s="73" t="s">
        <v>164</v>
      </c>
      <c r="I215" s="73" t="s">
        <v>177</v>
      </c>
      <c r="J215" s="73" t="s">
        <v>165</v>
      </c>
      <c r="K215" s="162">
        <f t="shared" si="35"/>
        <v>69</v>
      </c>
      <c r="L215" s="162">
        <f t="shared" si="35"/>
        <v>71</v>
      </c>
      <c r="M215" s="162">
        <f t="shared" si="35"/>
        <v>74</v>
      </c>
      <c r="N215" s="162">
        <f t="shared" si="35"/>
        <v>67</v>
      </c>
      <c r="O215" s="162">
        <f t="shared" si="35"/>
        <v>65</v>
      </c>
      <c r="P215" s="162">
        <f t="shared" si="34"/>
        <v>72</v>
      </c>
      <c r="Q215" s="162">
        <f t="shared" si="34"/>
        <v>73</v>
      </c>
      <c r="R215" s="162">
        <f t="shared" si="34"/>
        <v>75</v>
      </c>
      <c r="S215" s="162"/>
      <c r="T215" s="162">
        <f t="shared" si="37"/>
        <v>65</v>
      </c>
      <c r="U215" s="162">
        <f t="shared" si="38"/>
        <v>67</v>
      </c>
      <c r="V215" s="162">
        <f t="shared" si="39"/>
        <v>69</v>
      </c>
      <c r="W215" s="162">
        <f t="shared" si="40"/>
        <v>71</v>
      </c>
      <c r="X215" s="162">
        <f t="shared" si="41"/>
        <v>72</v>
      </c>
      <c r="Y215" s="162">
        <f t="shared" si="42"/>
        <v>73</v>
      </c>
      <c r="Z215" s="162">
        <f t="shared" si="43"/>
        <v>74</v>
      </c>
      <c r="AA215" s="162">
        <f t="shared" si="44"/>
        <v>75</v>
      </c>
    </row>
    <row r="216" spans="1:27">
      <c r="A216" s="73">
        <v>215</v>
      </c>
      <c r="B216" s="73" t="str">
        <f t="shared" si="36"/>
        <v>ACEFIJKL</v>
      </c>
      <c r="C216" s="73" t="s">
        <v>102</v>
      </c>
      <c r="D216" s="73" t="s">
        <v>151</v>
      </c>
      <c r="E216" s="73" t="s">
        <v>177</v>
      </c>
      <c r="F216" s="73" t="s">
        <v>96</v>
      </c>
      <c r="G216" s="73" t="s">
        <v>93</v>
      </c>
      <c r="H216" s="73" t="s">
        <v>103</v>
      </c>
      <c r="I216" s="73" t="s">
        <v>178</v>
      </c>
      <c r="J216" s="73" t="s">
        <v>165</v>
      </c>
      <c r="K216" s="162">
        <f t="shared" si="35"/>
        <v>69</v>
      </c>
      <c r="L216" s="162">
        <f t="shared" si="35"/>
        <v>74</v>
      </c>
      <c r="M216" s="162">
        <f t="shared" si="35"/>
        <v>73</v>
      </c>
      <c r="N216" s="162">
        <f t="shared" si="35"/>
        <v>67</v>
      </c>
      <c r="O216" s="162">
        <f t="shared" si="35"/>
        <v>65</v>
      </c>
      <c r="P216" s="162">
        <f t="shared" si="34"/>
        <v>70</v>
      </c>
      <c r="Q216" s="162">
        <f t="shared" si="34"/>
        <v>76</v>
      </c>
      <c r="R216" s="162">
        <f t="shared" si="34"/>
        <v>75</v>
      </c>
      <c r="S216" s="162"/>
      <c r="T216" s="162">
        <f t="shared" si="37"/>
        <v>65</v>
      </c>
      <c r="U216" s="162">
        <f t="shared" si="38"/>
        <v>67</v>
      </c>
      <c r="V216" s="162">
        <f t="shared" si="39"/>
        <v>69</v>
      </c>
      <c r="W216" s="162">
        <f t="shared" si="40"/>
        <v>70</v>
      </c>
      <c r="X216" s="162">
        <f t="shared" si="41"/>
        <v>73</v>
      </c>
      <c r="Y216" s="162">
        <f t="shared" si="42"/>
        <v>74</v>
      </c>
      <c r="Z216" s="162">
        <f t="shared" si="43"/>
        <v>75</v>
      </c>
      <c r="AA216" s="162">
        <f t="shared" si="44"/>
        <v>76</v>
      </c>
    </row>
    <row r="217" spans="1:27">
      <c r="A217" s="73">
        <v>216</v>
      </c>
      <c r="B217" s="73" t="str">
        <f t="shared" si="36"/>
        <v>ACEFHJKL</v>
      </c>
      <c r="C217" s="73" t="s">
        <v>164</v>
      </c>
      <c r="D217" s="73" t="s">
        <v>151</v>
      </c>
      <c r="E217" s="73" t="s">
        <v>102</v>
      </c>
      <c r="F217" s="73" t="s">
        <v>96</v>
      </c>
      <c r="G217" s="73" t="s">
        <v>93</v>
      </c>
      <c r="H217" s="73" t="s">
        <v>103</v>
      </c>
      <c r="I217" s="73" t="s">
        <v>178</v>
      </c>
      <c r="J217" s="73" t="s">
        <v>165</v>
      </c>
      <c r="K217" s="162">
        <f t="shared" si="35"/>
        <v>72</v>
      </c>
      <c r="L217" s="162">
        <f t="shared" si="35"/>
        <v>74</v>
      </c>
      <c r="M217" s="162">
        <f t="shared" si="35"/>
        <v>69</v>
      </c>
      <c r="N217" s="162">
        <f t="shared" si="35"/>
        <v>67</v>
      </c>
      <c r="O217" s="162">
        <f t="shared" si="35"/>
        <v>65</v>
      </c>
      <c r="P217" s="162">
        <f t="shared" si="34"/>
        <v>70</v>
      </c>
      <c r="Q217" s="162">
        <f t="shared" si="34"/>
        <v>76</v>
      </c>
      <c r="R217" s="162">
        <f t="shared" si="34"/>
        <v>75</v>
      </c>
      <c r="S217" s="162"/>
      <c r="T217" s="162">
        <f t="shared" si="37"/>
        <v>65</v>
      </c>
      <c r="U217" s="162">
        <f t="shared" si="38"/>
        <v>67</v>
      </c>
      <c r="V217" s="162">
        <f t="shared" si="39"/>
        <v>69</v>
      </c>
      <c r="W217" s="162">
        <f t="shared" si="40"/>
        <v>70</v>
      </c>
      <c r="X217" s="162">
        <f t="shared" si="41"/>
        <v>72</v>
      </c>
      <c r="Y217" s="162">
        <f t="shared" si="42"/>
        <v>74</v>
      </c>
      <c r="Z217" s="162">
        <f t="shared" si="43"/>
        <v>75</v>
      </c>
      <c r="AA217" s="162">
        <f t="shared" si="44"/>
        <v>76</v>
      </c>
    </row>
    <row r="218" spans="1:27">
      <c r="A218" s="73">
        <v>217</v>
      </c>
      <c r="B218" s="73" t="str">
        <f t="shared" si="36"/>
        <v>ACEFHIKL</v>
      </c>
      <c r="C218" s="73" t="s">
        <v>164</v>
      </c>
      <c r="D218" s="73" t="s">
        <v>102</v>
      </c>
      <c r="E218" s="73" t="s">
        <v>177</v>
      </c>
      <c r="F218" s="73" t="s">
        <v>96</v>
      </c>
      <c r="G218" s="73" t="s">
        <v>93</v>
      </c>
      <c r="H218" s="73" t="s">
        <v>103</v>
      </c>
      <c r="I218" s="73" t="s">
        <v>178</v>
      </c>
      <c r="J218" s="73" t="s">
        <v>165</v>
      </c>
      <c r="K218" s="162">
        <f t="shared" si="35"/>
        <v>72</v>
      </c>
      <c r="L218" s="162">
        <f t="shared" si="35"/>
        <v>69</v>
      </c>
      <c r="M218" s="162">
        <f t="shared" si="35"/>
        <v>73</v>
      </c>
      <c r="N218" s="162">
        <f t="shared" si="35"/>
        <v>67</v>
      </c>
      <c r="O218" s="162">
        <f t="shared" si="35"/>
        <v>65</v>
      </c>
      <c r="P218" s="162">
        <f t="shared" si="34"/>
        <v>70</v>
      </c>
      <c r="Q218" s="162">
        <f t="shared" si="34"/>
        <v>76</v>
      </c>
      <c r="R218" s="162">
        <f t="shared" si="34"/>
        <v>75</v>
      </c>
      <c r="S218" s="162"/>
      <c r="T218" s="162">
        <f t="shared" si="37"/>
        <v>65</v>
      </c>
      <c r="U218" s="162">
        <f t="shared" si="38"/>
        <v>67</v>
      </c>
      <c r="V218" s="162">
        <f t="shared" si="39"/>
        <v>69</v>
      </c>
      <c r="W218" s="162">
        <f t="shared" si="40"/>
        <v>70</v>
      </c>
      <c r="X218" s="162">
        <f t="shared" si="41"/>
        <v>72</v>
      </c>
      <c r="Y218" s="162">
        <f t="shared" si="42"/>
        <v>73</v>
      </c>
      <c r="Z218" s="162">
        <f t="shared" si="43"/>
        <v>75</v>
      </c>
      <c r="AA218" s="162">
        <f t="shared" si="44"/>
        <v>76</v>
      </c>
    </row>
    <row r="219" spans="1:27">
      <c r="A219" s="73">
        <v>218</v>
      </c>
      <c r="B219" s="73" t="str">
        <f t="shared" si="36"/>
        <v>ACEFHIJL</v>
      </c>
      <c r="C219" s="73" t="s">
        <v>164</v>
      </c>
      <c r="D219" s="73" t="s">
        <v>151</v>
      </c>
      <c r="E219" s="73" t="s">
        <v>102</v>
      </c>
      <c r="F219" s="73" t="s">
        <v>96</v>
      </c>
      <c r="G219" s="73" t="s">
        <v>93</v>
      </c>
      <c r="H219" s="73" t="s">
        <v>103</v>
      </c>
      <c r="I219" s="73" t="s">
        <v>178</v>
      </c>
      <c r="J219" s="73" t="s">
        <v>177</v>
      </c>
      <c r="K219" s="162">
        <f t="shared" si="35"/>
        <v>72</v>
      </c>
      <c r="L219" s="162">
        <f t="shared" si="35"/>
        <v>74</v>
      </c>
      <c r="M219" s="162">
        <f t="shared" si="35"/>
        <v>69</v>
      </c>
      <c r="N219" s="162">
        <f t="shared" si="35"/>
        <v>67</v>
      </c>
      <c r="O219" s="162">
        <f t="shared" si="35"/>
        <v>65</v>
      </c>
      <c r="P219" s="162">
        <f t="shared" si="34"/>
        <v>70</v>
      </c>
      <c r="Q219" s="162">
        <f t="shared" si="34"/>
        <v>76</v>
      </c>
      <c r="R219" s="162">
        <f t="shared" si="34"/>
        <v>73</v>
      </c>
      <c r="S219" s="162"/>
      <c r="T219" s="162">
        <f t="shared" si="37"/>
        <v>65</v>
      </c>
      <c r="U219" s="162">
        <f t="shared" si="38"/>
        <v>67</v>
      </c>
      <c r="V219" s="162">
        <f t="shared" si="39"/>
        <v>69</v>
      </c>
      <c r="W219" s="162">
        <f t="shared" si="40"/>
        <v>70</v>
      </c>
      <c r="X219" s="162">
        <f t="shared" si="41"/>
        <v>72</v>
      </c>
      <c r="Y219" s="162">
        <f t="shared" si="42"/>
        <v>73</v>
      </c>
      <c r="Z219" s="162">
        <f t="shared" si="43"/>
        <v>74</v>
      </c>
      <c r="AA219" s="162">
        <f t="shared" si="44"/>
        <v>76</v>
      </c>
    </row>
    <row r="220" spans="1:27">
      <c r="A220" s="73">
        <v>219</v>
      </c>
      <c r="B220" s="73" t="str">
        <f t="shared" si="36"/>
        <v>ACEFHIJK</v>
      </c>
      <c r="C220" s="73" t="s">
        <v>164</v>
      </c>
      <c r="D220" s="73" t="s">
        <v>151</v>
      </c>
      <c r="E220" s="73" t="s">
        <v>102</v>
      </c>
      <c r="F220" s="73" t="s">
        <v>96</v>
      </c>
      <c r="G220" s="73" t="s">
        <v>93</v>
      </c>
      <c r="H220" s="73" t="s">
        <v>103</v>
      </c>
      <c r="I220" s="73" t="s">
        <v>177</v>
      </c>
      <c r="J220" s="73" t="s">
        <v>165</v>
      </c>
      <c r="K220" s="162">
        <f t="shared" si="35"/>
        <v>72</v>
      </c>
      <c r="L220" s="162">
        <f t="shared" si="35"/>
        <v>74</v>
      </c>
      <c r="M220" s="162">
        <f t="shared" si="35"/>
        <v>69</v>
      </c>
      <c r="N220" s="162">
        <f t="shared" si="35"/>
        <v>67</v>
      </c>
      <c r="O220" s="162">
        <f t="shared" si="35"/>
        <v>65</v>
      </c>
      <c r="P220" s="162">
        <f t="shared" si="34"/>
        <v>70</v>
      </c>
      <c r="Q220" s="162">
        <f t="shared" si="34"/>
        <v>73</v>
      </c>
      <c r="R220" s="162">
        <f t="shared" si="34"/>
        <v>75</v>
      </c>
      <c r="S220" s="162"/>
      <c r="T220" s="162">
        <f t="shared" si="37"/>
        <v>65</v>
      </c>
      <c r="U220" s="162">
        <f t="shared" si="38"/>
        <v>67</v>
      </c>
      <c r="V220" s="162">
        <f t="shared" si="39"/>
        <v>69</v>
      </c>
      <c r="W220" s="162">
        <f t="shared" si="40"/>
        <v>70</v>
      </c>
      <c r="X220" s="162">
        <f t="shared" si="41"/>
        <v>72</v>
      </c>
      <c r="Y220" s="162">
        <f t="shared" si="42"/>
        <v>73</v>
      </c>
      <c r="Z220" s="162">
        <f t="shared" si="43"/>
        <v>74</v>
      </c>
      <c r="AA220" s="162">
        <f t="shared" si="44"/>
        <v>75</v>
      </c>
    </row>
    <row r="221" spans="1:27">
      <c r="A221" s="73">
        <v>220</v>
      </c>
      <c r="B221" s="73" t="str">
        <f t="shared" si="36"/>
        <v>ACEFGJKL</v>
      </c>
      <c r="C221" s="73" t="s">
        <v>102</v>
      </c>
      <c r="D221" s="73" t="s">
        <v>150</v>
      </c>
      <c r="E221" s="73" t="s">
        <v>151</v>
      </c>
      <c r="F221" s="73" t="s">
        <v>96</v>
      </c>
      <c r="G221" s="73" t="s">
        <v>93</v>
      </c>
      <c r="H221" s="73" t="s">
        <v>103</v>
      </c>
      <c r="I221" s="73" t="s">
        <v>178</v>
      </c>
      <c r="J221" s="73" t="s">
        <v>165</v>
      </c>
      <c r="K221" s="162">
        <f t="shared" si="35"/>
        <v>69</v>
      </c>
      <c r="L221" s="162">
        <f t="shared" si="35"/>
        <v>71</v>
      </c>
      <c r="M221" s="162">
        <f t="shared" si="35"/>
        <v>74</v>
      </c>
      <c r="N221" s="162">
        <f t="shared" si="35"/>
        <v>67</v>
      </c>
      <c r="O221" s="162">
        <f t="shared" si="35"/>
        <v>65</v>
      </c>
      <c r="P221" s="162">
        <f t="shared" si="34"/>
        <v>70</v>
      </c>
      <c r="Q221" s="162">
        <f t="shared" si="34"/>
        <v>76</v>
      </c>
      <c r="R221" s="162">
        <f t="shared" si="34"/>
        <v>75</v>
      </c>
      <c r="S221" s="162"/>
      <c r="T221" s="162">
        <f t="shared" si="37"/>
        <v>65</v>
      </c>
      <c r="U221" s="162">
        <f t="shared" si="38"/>
        <v>67</v>
      </c>
      <c r="V221" s="162">
        <f t="shared" si="39"/>
        <v>69</v>
      </c>
      <c r="W221" s="162">
        <f t="shared" si="40"/>
        <v>70</v>
      </c>
      <c r="X221" s="162">
        <f t="shared" si="41"/>
        <v>71</v>
      </c>
      <c r="Y221" s="162">
        <f t="shared" si="42"/>
        <v>74</v>
      </c>
      <c r="Z221" s="162">
        <f t="shared" si="43"/>
        <v>75</v>
      </c>
      <c r="AA221" s="162">
        <f t="shared" si="44"/>
        <v>76</v>
      </c>
    </row>
    <row r="222" spans="1:27">
      <c r="A222" s="73">
        <v>221</v>
      </c>
      <c r="B222" s="73" t="str">
        <f t="shared" si="36"/>
        <v>ACEFGIKL</v>
      </c>
      <c r="C222" s="73" t="s">
        <v>102</v>
      </c>
      <c r="D222" s="73" t="s">
        <v>150</v>
      </c>
      <c r="E222" s="73" t="s">
        <v>177</v>
      </c>
      <c r="F222" s="73" t="s">
        <v>96</v>
      </c>
      <c r="G222" s="73" t="s">
        <v>93</v>
      </c>
      <c r="H222" s="73" t="s">
        <v>103</v>
      </c>
      <c r="I222" s="73" t="s">
        <v>178</v>
      </c>
      <c r="J222" s="73" t="s">
        <v>165</v>
      </c>
      <c r="K222" s="162">
        <f t="shared" si="35"/>
        <v>69</v>
      </c>
      <c r="L222" s="162">
        <f t="shared" si="35"/>
        <v>71</v>
      </c>
      <c r="M222" s="162">
        <f t="shared" si="35"/>
        <v>73</v>
      </c>
      <c r="N222" s="162">
        <f t="shared" si="35"/>
        <v>67</v>
      </c>
      <c r="O222" s="162">
        <f t="shared" si="35"/>
        <v>65</v>
      </c>
      <c r="P222" s="162">
        <f t="shared" si="34"/>
        <v>70</v>
      </c>
      <c r="Q222" s="162">
        <f t="shared" si="34"/>
        <v>76</v>
      </c>
      <c r="R222" s="162">
        <f t="shared" si="34"/>
        <v>75</v>
      </c>
      <c r="S222" s="162"/>
      <c r="T222" s="162">
        <f t="shared" si="37"/>
        <v>65</v>
      </c>
      <c r="U222" s="162">
        <f t="shared" si="38"/>
        <v>67</v>
      </c>
      <c r="V222" s="162">
        <f t="shared" si="39"/>
        <v>69</v>
      </c>
      <c r="W222" s="162">
        <f t="shared" si="40"/>
        <v>70</v>
      </c>
      <c r="X222" s="162">
        <f t="shared" si="41"/>
        <v>71</v>
      </c>
      <c r="Y222" s="162">
        <f t="shared" si="42"/>
        <v>73</v>
      </c>
      <c r="Z222" s="162">
        <f t="shared" si="43"/>
        <v>75</v>
      </c>
      <c r="AA222" s="162">
        <f t="shared" si="44"/>
        <v>76</v>
      </c>
    </row>
    <row r="223" spans="1:27">
      <c r="A223" s="73">
        <v>222</v>
      </c>
      <c r="B223" s="73" t="str">
        <f t="shared" si="36"/>
        <v>ACEFGIJL</v>
      </c>
      <c r="C223" s="73" t="s">
        <v>102</v>
      </c>
      <c r="D223" s="73" t="s">
        <v>150</v>
      </c>
      <c r="E223" s="73" t="s">
        <v>151</v>
      </c>
      <c r="F223" s="73" t="s">
        <v>96</v>
      </c>
      <c r="G223" s="73" t="s">
        <v>93</v>
      </c>
      <c r="H223" s="73" t="s">
        <v>103</v>
      </c>
      <c r="I223" s="73" t="s">
        <v>178</v>
      </c>
      <c r="J223" s="73" t="s">
        <v>177</v>
      </c>
      <c r="K223" s="162">
        <f t="shared" si="35"/>
        <v>69</v>
      </c>
      <c r="L223" s="162">
        <f t="shared" si="35"/>
        <v>71</v>
      </c>
      <c r="M223" s="162">
        <f t="shared" si="35"/>
        <v>74</v>
      </c>
      <c r="N223" s="162">
        <f t="shared" si="35"/>
        <v>67</v>
      </c>
      <c r="O223" s="162">
        <f t="shared" si="35"/>
        <v>65</v>
      </c>
      <c r="P223" s="162">
        <f t="shared" si="34"/>
        <v>70</v>
      </c>
      <c r="Q223" s="162">
        <f t="shared" si="34"/>
        <v>76</v>
      </c>
      <c r="R223" s="162">
        <f t="shared" si="34"/>
        <v>73</v>
      </c>
      <c r="S223" s="162"/>
      <c r="T223" s="162">
        <f t="shared" si="37"/>
        <v>65</v>
      </c>
      <c r="U223" s="162">
        <f t="shared" si="38"/>
        <v>67</v>
      </c>
      <c r="V223" s="162">
        <f t="shared" si="39"/>
        <v>69</v>
      </c>
      <c r="W223" s="162">
        <f t="shared" si="40"/>
        <v>70</v>
      </c>
      <c r="X223" s="162">
        <f t="shared" si="41"/>
        <v>71</v>
      </c>
      <c r="Y223" s="162">
        <f t="shared" si="42"/>
        <v>73</v>
      </c>
      <c r="Z223" s="162">
        <f t="shared" si="43"/>
        <v>74</v>
      </c>
      <c r="AA223" s="162">
        <f t="shared" si="44"/>
        <v>76</v>
      </c>
    </row>
    <row r="224" spans="1:27">
      <c r="A224" s="73">
        <v>223</v>
      </c>
      <c r="B224" s="73" t="str">
        <f t="shared" si="36"/>
        <v>ACEFGIJK</v>
      </c>
      <c r="C224" s="73" t="s">
        <v>102</v>
      </c>
      <c r="D224" s="73" t="s">
        <v>150</v>
      </c>
      <c r="E224" s="73" t="s">
        <v>151</v>
      </c>
      <c r="F224" s="73" t="s">
        <v>96</v>
      </c>
      <c r="G224" s="73" t="s">
        <v>93</v>
      </c>
      <c r="H224" s="73" t="s">
        <v>103</v>
      </c>
      <c r="I224" s="73" t="s">
        <v>177</v>
      </c>
      <c r="J224" s="73" t="s">
        <v>165</v>
      </c>
      <c r="K224" s="162">
        <f t="shared" si="35"/>
        <v>69</v>
      </c>
      <c r="L224" s="162">
        <f t="shared" si="35"/>
        <v>71</v>
      </c>
      <c r="M224" s="162">
        <f t="shared" si="35"/>
        <v>74</v>
      </c>
      <c r="N224" s="162">
        <f t="shared" si="35"/>
        <v>67</v>
      </c>
      <c r="O224" s="162">
        <f t="shared" si="35"/>
        <v>65</v>
      </c>
      <c r="P224" s="162">
        <f t="shared" si="34"/>
        <v>70</v>
      </c>
      <c r="Q224" s="162">
        <f t="shared" si="34"/>
        <v>73</v>
      </c>
      <c r="R224" s="162">
        <f t="shared" si="34"/>
        <v>75</v>
      </c>
      <c r="S224" s="162"/>
      <c r="T224" s="162">
        <f t="shared" si="37"/>
        <v>65</v>
      </c>
      <c r="U224" s="162">
        <f t="shared" si="38"/>
        <v>67</v>
      </c>
      <c r="V224" s="162">
        <f t="shared" si="39"/>
        <v>69</v>
      </c>
      <c r="W224" s="162">
        <f t="shared" si="40"/>
        <v>70</v>
      </c>
      <c r="X224" s="162">
        <f t="shared" si="41"/>
        <v>71</v>
      </c>
      <c r="Y224" s="162">
        <f t="shared" si="42"/>
        <v>73</v>
      </c>
      <c r="Z224" s="162">
        <f t="shared" si="43"/>
        <v>74</v>
      </c>
      <c r="AA224" s="162">
        <f t="shared" si="44"/>
        <v>75</v>
      </c>
    </row>
    <row r="225" spans="1:27">
      <c r="A225" s="73">
        <v>224</v>
      </c>
      <c r="B225" s="73" t="str">
        <f t="shared" si="36"/>
        <v>ACEFGHKL</v>
      </c>
      <c r="C225" s="73" t="s">
        <v>164</v>
      </c>
      <c r="D225" s="73" t="s">
        <v>150</v>
      </c>
      <c r="E225" s="73" t="s">
        <v>102</v>
      </c>
      <c r="F225" s="73" t="s">
        <v>96</v>
      </c>
      <c r="G225" s="73" t="s">
        <v>93</v>
      </c>
      <c r="H225" s="73" t="s">
        <v>103</v>
      </c>
      <c r="I225" s="73" t="s">
        <v>178</v>
      </c>
      <c r="J225" s="73" t="s">
        <v>165</v>
      </c>
      <c r="K225" s="162">
        <f t="shared" si="35"/>
        <v>72</v>
      </c>
      <c r="L225" s="162">
        <f t="shared" si="35"/>
        <v>71</v>
      </c>
      <c r="M225" s="162">
        <f t="shared" si="35"/>
        <v>69</v>
      </c>
      <c r="N225" s="162">
        <f t="shared" si="35"/>
        <v>67</v>
      </c>
      <c r="O225" s="162">
        <f t="shared" si="35"/>
        <v>65</v>
      </c>
      <c r="P225" s="162">
        <f t="shared" si="34"/>
        <v>70</v>
      </c>
      <c r="Q225" s="162">
        <f t="shared" si="34"/>
        <v>76</v>
      </c>
      <c r="R225" s="162">
        <f t="shared" si="34"/>
        <v>75</v>
      </c>
      <c r="S225" s="162"/>
      <c r="T225" s="162">
        <f t="shared" si="37"/>
        <v>65</v>
      </c>
      <c r="U225" s="162">
        <f t="shared" si="38"/>
        <v>67</v>
      </c>
      <c r="V225" s="162">
        <f t="shared" si="39"/>
        <v>69</v>
      </c>
      <c r="W225" s="162">
        <f t="shared" si="40"/>
        <v>70</v>
      </c>
      <c r="X225" s="162">
        <f t="shared" si="41"/>
        <v>71</v>
      </c>
      <c r="Y225" s="162">
        <f t="shared" si="42"/>
        <v>72</v>
      </c>
      <c r="Z225" s="162">
        <f t="shared" si="43"/>
        <v>75</v>
      </c>
      <c r="AA225" s="162">
        <f t="shared" si="44"/>
        <v>76</v>
      </c>
    </row>
    <row r="226" spans="1:27">
      <c r="A226" s="73">
        <v>225</v>
      </c>
      <c r="B226" s="73" t="str">
        <f t="shared" si="36"/>
        <v>ACEFGHJL</v>
      </c>
      <c r="C226" s="73" t="s">
        <v>164</v>
      </c>
      <c r="D226" s="73" t="s">
        <v>150</v>
      </c>
      <c r="E226" s="73" t="s">
        <v>151</v>
      </c>
      <c r="F226" s="73" t="s">
        <v>96</v>
      </c>
      <c r="G226" s="73" t="s">
        <v>93</v>
      </c>
      <c r="H226" s="73" t="s">
        <v>103</v>
      </c>
      <c r="I226" s="73" t="s">
        <v>178</v>
      </c>
      <c r="J226" s="73" t="s">
        <v>102</v>
      </c>
      <c r="K226" s="162">
        <f t="shared" si="35"/>
        <v>72</v>
      </c>
      <c r="L226" s="162">
        <f t="shared" si="35"/>
        <v>71</v>
      </c>
      <c r="M226" s="162">
        <f t="shared" si="35"/>
        <v>74</v>
      </c>
      <c r="N226" s="162">
        <f t="shared" si="35"/>
        <v>67</v>
      </c>
      <c r="O226" s="162">
        <f t="shared" si="35"/>
        <v>65</v>
      </c>
      <c r="P226" s="162">
        <f t="shared" si="34"/>
        <v>70</v>
      </c>
      <c r="Q226" s="162">
        <f t="shared" si="34"/>
        <v>76</v>
      </c>
      <c r="R226" s="162">
        <f t="shared" si="34"/>
        <v>69</v>
      </c>
      <c r="S226" s="162"/>
      <c r="T226" s="162">
        <f t="shared" si="37"/>
        <v>65</v>
      </c>
      <c r="U226" s="162">
        <f t="shared" si="38"/>
        <v>67</v>
      </c>
      <c r="V226" s="162">
        <f t="shared" si="39"/>
        <v>69</v>
      </c>
      <c r="W226" s="162">
        <f t="shared" si="40"/>
        <v>70</v>
      </c>
      <c r="X226" s="162">
        <f t="shared" si="41"/>
        <v>71</v>
      </c>
      <c r="Y226" s="162">
        <f t="shared" si="42"/>
        <v>72</v>
      </c>
      <c r="Z226" s="162">
        <f t="shared" si="43"/>
        <v>74</v>
      </c>
      <c r="AA226" s="162">
        <f t="shared" si="44"/>
        <v>76</v>
      </c>
    </row>
    <row r="227" spans="1:27">
      <c r="A227" s="73">
        <v>226</v>
      </c>
      <c r="B227" s="73" t="str">
        <f t="shared" si="36"/>
        <v>ACEFGHJK</v>
      </c>
      <c r="C227" s="73" t="s">
        <v>164</v>
      </c>
      <c r="D227" s="73" t="s">
        <v>150</v>
      </c>
      <c r="E227" s="73" t="s">
        <v>151</v>
      </c>
      <c r="F227" s="73" t="s">
        <v>96</v>
      </c>
      <c r="G227" s="73" t="s">
        <v>93</v>
      </c>
      <c r="H227" s="73" t="s">
        <v>103</v>
      </c>
      <c r="I227" s="73" t="s">
        <v>102</v>
      </c>
      <c r="J227" s="73" t="s">
        <v>165</v>
      </c>
      <c r="K227" s="162">
        <f t="shared" si="35"/>
        <v>72</v>
      </c>
      <c r="L227" s="162">
        <f t="shared" si="35"/>
        <v>71</v>
      </c>
      <c r="M227" s="162">
        <f t="shared" si="35"/>
        <v>74</v>
      </c>
      <c r="N227" s="162">
        <f t="shared" si="35"/>
        <v>67</v>
      </c>
      <c r="O227" s="162">
        <f t="shared" si="35"/>
        <v>65</v>
      </c>
      <c r="P227" s="162">
        <f t="shared" si="34"/>
        <v>70</v>
      </c>
      <c r="Q227" s="162">
        <f t="shared" si="34"/>
        <v>69</v>
      </c>
      <c r="R227" s="162">
        <f t="shared" si="34"/>
        <v>75</v>
      </c>
      <c r="S227" s="162"/>
      <c r="T227" s="162">
        <f t="shared" si="37"/>
        <v>65</v>
      </c>
      <c r="U227" s="162">
        <f t="shared" si="38"/>
        <v>67</v>
      </c>
      <c r="V227" s="162">
        <f t="shared" si="39"/>
        <v>69</v>
      </c>
      <c r="W227" s="162">
        <f t="shared" si="40"/>
        <v>70</v>
      </c>
      <c r="X227" s="162">
        <f t="shared" si="41"/>
        <v>71</v>
      </c>
      <c r="Y227" s="162">
        <f t="shared" si="42"/>
        <v>72</v>
      </c>
      <c r="Z227" s="162">
        <f t="shared" si="43"/>
        <v>74</v>
      </c>
      <c r="AA227" s="162">
        <f t="shared" si="44"/>
        <v>75</v>
      </c>
    </row>
    <row r="228" spans="1:27">
      <c r="A228" s="73">
        <v>227</v>
      </c>
      <c r="B228" s="73" t="str">
        <f t="shared" si="36"/>
        <v>ACEFGHIL</v>
      </c>
      <c r="C228" s="73" t="s">
        <v>164</v>
      </c>
      <c r="D228" s="73" t="s">
        <v>150</v>
      </c>
      <c r="E228" s="73" t="s">
        <v>102</v>
      </c>
      <c r="F228" s="73" t="s">
        <v>96</v>
      </c>
      <c r="G228" s="73" t="s">
        <v>93</v>
      </c>
      <c r="H228" s="73" t="s">
        <v>103</v>
      </c>
      <c r="I228" s="73" t="s">
        <v>178</v>
      </c>
      <c r="J228" s="73" t="s">
        <v>177</v>
      </c>
      <c r="K228" s="162">
        <f t="shared" si="35"/>
        <v>72</v>
      </c>
      <c r="L228" s="162">
        <f t="shared" si="35"/>
        <v>71</v>
      </c>
      <c r="M228" s="162">
        <f t="shared" si="35"/>
        <v>69</v>
      </c>
      <c r="N228" s="162">
        <f t="shared" si="35"/>
        <v>67</v>
      </c>
      <c r="O228" s="162">
        <f t="shared" si="35"/>
        <v>65</v>
      </c>
      <c r="P228" s="162">
        <f t="shared" si="34"/>
        <v>70</v>
      </c>
      <c r="Q228" s="162">
        <f t="shared" si="34"/>
        <v>76</v>
      </c>
      <c r="R228" s="162">
        <f t="shared" si="34"/>
        <v>73</v>
      </c>
      <c r="S228" s="162"/>
      <c r="T228" s="162">
        <f t="shared" si="37"/>
        <v>65</v>
      </c>
      <c r="U228" s="162">
        <f t="shared" si="38"/>
        <v>67</v>
      </c>
      <c r="V228" s="162">
        <f t="shared" si="39"/>
        <v>69</v>
      </c>
      <c r="W228" s="162">
        <f t="shared" si="40"/>
        <v>70</v>
      </c>
      <c r="X228" s="162">
        <f t="shared" si="41"/>
        <v>71</v>
      </c>
      <c r="Y228" s="162">
        <f t="shared" si="42"/>
        <v>72</v>
      </c>
      <c r="Z228" s="162">
        <f t="shared" si="43"/>
        <v>73</v>
      </c>
      <c r="AA228" s="162">
        <f t="shared" si="44"/>
        <v>76</v>
      </c>
    </row>
    <row r="229" spans="1:27">
      <c r="A229" s="73">
        <v>228</v>
      </c>
      <c r="B229" s="73" t="str">
        <f t="shared" si="36"/>
        <v>ACEFGHIK</v>
      </c>
      <c r="C229" s="73" t="s">
        <v>164</v>
      </c>
      <c r="D229" s="73" t="s">
        <v>150</v>
      </c>
      <c r="E229" s="73" t="s">
        <v>102</v>
      </c>
      <c r="F229" s="73" t="s">
        <v>96</v>
      </c>
      <c r="G229" s="73" t="s">
        <v>93</v>
      </c>
      <c r="H229" s="73" t="s">
        <v>103</v>
      </c>
      <c r="I229" s="73" t="s">
        <v>177</v>
      </c>
      <c r="J229" s="73" t="s">
        <v>165</v>
      </c>
      <c r="K229" s="162">
        <f t="shared" si="35"/>
        <v>72</v>
      </c>
      <c r="L229" s="162">
        <f t="shared" si="35"/>
        <v>71</v>
      </c>
      <c r="M229" s="162">
        <f t="shared" si="35"/>
        <v>69</v>
      </c>
      <c r="N229" s="162">
        <f t="shared" si="35"/>
        <v>67</v>
      </c>
      <c r="O229" s="162">
        <f t="shared" si="35"/>
        <v>65</v>
      </c>
      <c r="P229" s="162">
        <f t="shared" si="34"/>
        <v>70</v>
      </c>
      <c r="Q229" s="162">
        <f t="shared" si="34"/>
        <v>73</v>
      </c>
      <c r="R229" s="162">
        <f t="shared" si="34"/>
        <v>75</v>
      </c>
      <c r="S229" s="162"/>
      <c r="T229" s="162">
        <f t="shared" si="37"/>
        <v>65</v>
      </c>
      <c r="U229" s="162">
        <f t="shared" si="38"/>
        <v>67</v>
      </c>
      <c r="V229" s="162">
        <f t="shared" si="39"/>
        <v>69</v>
      </c>
      <c r="W229" s="162">
        <f t="shared" si="40"/>
        <v>70</v>
      </c>
      <c r="X229" s="162">
        <f t="shared" si="41"/>
        <v>71</v>
      </c>
      <c r="Y229" s="162">
        <f t="shared" si="42"/>
        <v>72</v>
      </c>
      <c r="Z229" s="162">
        <f t="shared" si="43"/>
        <v>73</v>
      </c>
      <c r="AA229" s="162">
        <f t="shared" si="44"/>
        <v>75</v>
      </c>
    </row>
    <row r="230" spans="1:27">
      <c r="A230" s="73">
        <v>229</v>
      </c>
      <c r="B230" s="73" t="str">
        <f t="shared" si="36"/>
        <v>ACEFGHIJ</v>
      </c>
      <c r="C230" s="73" t="s">
        <v>164</v>
      </c>
      <c r="D230" s="73" t="s">
        <v>150</v>
      </c>
      <c r="E230" s="73" t="s">
        <v>151</v>
      </c>
      <c r="F230" s="73" t="s">
        <v>96</v>
      </c>
      <c r="G230" s="73" t="s">
        <v>93</v>
      </c>
      <c r="H230" s="73" t="s">
        <v>103</v>
      </c>
      <c r="I230" s="73" t="s">
        <v>102</v>
      </c>
      <c r="J230" s="73" t="s">
        <v>177</v>
      </c>
      <c r="K230" s="162">
        <f t="shared" si="35"/>
        <v>72</v>
      </c>
      <c r="L230" s="162">
        <f t="shared" si="35"/>
        <v>71</v>
      </c>
      <c r="M230" s="162">
        <f t="shared" si="35"/>
        <v>74</v>
      </c>
      <c r="N230" s="162">
        <f t="shared" si="35"/>
        <v>67</v>
      </c>
      <c r="O230" s="162">
        <f t="shared" si="35"/>
        <v>65</v>
      </c>
      <c r="P230" s="162">
        <f t="shared" si="34"/>
        <v>70</v>
      </c>
      <c r="Q230" s="162">
        <f t="shared" si="34"/>
        <v>69</v>
      </c>
      <c r="R230" s="162">
        <f t="shared" si="34"/>
        <v>73</v>
      </c>
      <c r="S230" s="162"/>
      <c r="T230" s="162">
        <f t="shared" si="37"/>
        <v>65</v>
      </c>
      <c r="U230" s="162">
        <f t="shared" si="38"/>
        <v>67</v>
      </c>
      <c r="V230" s="162">
        <f t="shared" si="39"/>
        <v>69</v>
      </c>
      <c r="W230" s="162">
        <f t="shared" si="40"/>
        <v>70</v>
      </c>
      <c r="X230" s="162">
        <f t="shared" si="41"/>
        <v>71</v>
      </c>
      <c r="Y230" s="162">
        <f t="shared" si="42"/>
        <v>72</v>
      </c>
      <c r="Z230" s="162">
        <f t="shared" si="43"/>
        <v>73</v>
      </c>
      <c r="AA230" s="162">
        <f t="shared" si="44"/>
        <v>74</v>
      </c>
    </row>
    <row r="231" spans="1:27">
      <c r="A231" s="73">
        <v>230</v>
      </c>
      <c r="B231" s="73" t="str">
        <f t="shared" si="36"/>
        <v>ACDHIJKL</v>
      </c>
      <c r="C231" s="73" t="s">
        <v>164</v>
      </c>
      <c r="D231" s="73" t="s">
        <v>151</v>
      </c>
      <c r="E231" s="73" t="s">
        <v>177</v>
      </c>
      <c r="F231" s="73" t="s">
        <v>96</v>
      </c>
      <c r="G231" s="73" t="s">
        <v>93</v>
      </c>
      <c r="H231" s="73" t="s">
        <v>101</v>
      </c>
      <c r="I231" s="73" t="s">
        <v>178</v>
      </c>
      <c r="J231" s="73" t="s">
        <v>165</v>
      </c>
      <c r="K231" s="162">
        <f t="shared" si="35"/>
        <v>72</v>
      </c>
      <c r="L231" s="162">
        <f t="shared" si="35"/>
        <v>74</v>
      </c>
      <c r="M231" s="162">
        <f t="shared" si="35"/>
        <v>73</v>
      </c>
      <c r="N231" s="162">
        <f t="shared" si="35"/>
        <v>67</v>
      </c>
      <c r="O231" s="162">
        <f t="shared" si="35"/>
        <v>65</v>
      </c>
      <c r="P231" s="162">
        <f t="shared" si="34"/>
        <v>68</v>
      </c>
      <c r="Q231" s="162">
        <f t="shared" si="34"/>
        <v>76</v>
      </c>
      <c r="R231" s="162">
        <f t="shared" si="34"/>
        <v>75</v>
      </c>
      <c r="S231" s="162"/>
      <c r="T231" s="162">
        <f t="shared" si="37"/>
        <v>65</v>
      </c>
      <c r="U231" s="162">
        <f t="shared" si="38"/>
        <v>67</v>
      </c>
      <c r="V231" s="162">
        <f t="shared" si="39"/>
        <v>68</v>
      </c>
      <c r="W231" s="162">
        <f t="shared" si="40"/>
        <v>72</v>
      </c>
      <c r="X231" s="162">
        <f t="shared" si="41"/>
        <v>73</v>
      </c>
      <c r="Y231" s="162">
        <f t="shared" si="42"/>
        <v>74</v>
      </c>
      <c r="Z231" s="162">
        <f t="shared" si="43"/>
        <v>75</v>
      </c>
      <c r="AA231" s="162">
        <f t="shared" si="44"/>
        <v>76</v>
      </c>
    </row>
    <row r="232" spans="1:27">
      <c r="A232" s="73">
        <v>231</v>
      </c>
      <c r="B232" s="73" t="str">
        <f t="shared" si="36"/>
        <v>ACDGIJKL</v>
      </c>
      <c r="C232" s="73" t="s">
        <v>177</v>
      </c>
      <c r="D232" s="73" t="s">
        <v>150</v>
      </c>
      <c r="E232" s="73" t="s">
        <v>151</v>
      </c>
      <c r="F232" s="73" t="s">
        <v>96</v>
      </c>
      <c r="G232" s="73" t="s">
        <v>93</v>
      </c>
      <c r="H232" s="73" t="s">
        <v>101</v>
      </c>
      <c r="I232" s="73" t="s">
        <v>178</v>
      </c>
      <c r="J232" s="73" t="s">
        <v>165</v>
      </c>
      <c r="K232" s="162">
        <f t="shared" si="35"/>
        <v>73</v>
      </c>
      <c r="L232" s="162">
        <f t="shared" si="35"/>
        <v>71</v>
      </c>
      <c r="M232" s="162">
        <f t="shared" si="35"/>
        <v>74</v>
      </c>
      <c r="N232" s="162">
        <f t="shared" si="35"/>
        <v>67</v>
      </c>
      <c r="O232" s="162">
        <f t="shared" si="35"/>
        <v>65</v>
      </c>
      <c r="P232" s="162">
        <f t="shared" si="34"/>
        <v>68</v>
      </c>
      <c r="Q232" s="162">
        <f t="shared" si="34"/>
        <v>76</v>
      </c>
      <c r="R232" s="162">
        <f t="shared" si="34"/>
        <v>75</v>
      </c>
      <c r="S232" s="162"/>
      <c r="T232" s="162">
        <f t="shared" si="37"/>
        <v>65</v>
      </c>
      <c r="U232" s="162">
        <f t="shared" si="38"/>
        <v>67</v>
      </c>
      <c r="V232" s="162">
        <f t="shared" si="39"/>
        <v>68</v>
      </c>
      <c r="W232" s="162">
        <f t="shared" si="40"/>
        <v>71</v>
      </c>
      <c r="X232" s="162">
        <f t="shared" si="41"/>
        <v>73</v>
      </c>
      <c r="Y232" s="162">
        <f t="shared" si="42"/>
        <v>74</v>
      </c>
      <c r="Z232" s="162">
        <f t="shared" si="43"/>
        <v>75</v>
      </c>
      <c r="AA232" s="162">
        <f t="shared" si="44"/>
        <v>76</v>
      </c>
    </row>
    <row r="233" spans="1:27">
      <c r="A233" s="73">
        <v>232</v>
      </c>
      <c r="B233" s="73" t="str">
        <f t="shared" si="36"/>
        <v>ACDGHJKL</v>
      </c>
      <c r="C233" s="73" t="s">
        <v>164</v>
      </c>
      <c r="D233" s="73" t="s">
        <v>150</v>
      </c>
      <c r="E233" s="73" t="s">
        <v>151</v>
      </c>
      <c r="F233" s="73" t="s">
        <v>96</v>
      </c>
      <c r="G233" s="73" t="s">
        <v>93</v>
      </c>
      <c r="H233" s="73" t="s">
        <v>101</v>
      </c>
      <c r="I233" s="73" t="s">
        <v>178</v>
      </c>
      <c r="J233" s="73" t="s">
        <v>165</v>
      </c>
      <c r="K233" s="162">
        <f t="shared" si="35"/>
        <v>72</v>
      </c>
      <c r="L233" s="162">
        <f t="shared" si="35"/>
        <v>71</v>
      </c>
      <c r="M233" s="162">
        <f t="shared" si="35"/>
        <v>74</v>
      </c>
      <c r="N233" s="162">
        <f t="shared" si="35"/>
        <v>67</v>
      </c>
      <c r="O233" s="162">
        <f t="shared" si="35"/>
        <v>65</v>
      </c>
      <c r="P233" s="162">
        <f t="shared" si="34"/>
        <v>68</v>
      </c>
      <c r="Q233" s="162">
        <f t="shared" si="34"/>
        <v>76</v>
      </c>
      <c r="R233" s="162">
        <f t="shared" si="34"/>
        <v>75</v>
      </c>
      <c r="S233" s="162"/>
      <c r="T233" s="162">
        <f t="shared" si="37"/>
        <v>65</v>
      </c>
      <c r="U233" s="162">
        <f t="shared" si="38"/>
        <v>67</v>
      </c>
      <c r="V233" s="162">
        <f t="shared" si="39"/>
        <v>68</v>
      </c>
      <c r="W233" s="162">
        <f t="shared" si="40"/>
        <v>71</v>
      </c>
      <c r="X233" s="162">
        <f t="shared" si="41"/>
        <v>72</v>
      </c>
      <c r="Y233" s="162">
        <f t="shared" si="42"/>
        <v>74</v>
      </c>
      <c r="Z233" s="162">
        <f t="shared" si="43"/>
        <v>75</v>
      </c>
      <c r="AA233" s="162">
        <f t="shared" si="44"/>
        <v>76</v>
      </c>
    </row>
    <row r="234" spans="1:27">
      <c r="A234" s="73">
        <v>233</v>
      </c>
      <c r="B234" s="73" t="str">
        <f t="shared" si="36"/>
        <v>ACDGHIKL</v>
      </c>
      <c r="C234" s="73" t="s">
        <v>164</v>
      </c>
      <c r="D234" s="73" t="s">
        <v>150</v>
      </c>
      <c r="E234" s="73" t="s">
        <v>177</v>
      </c>
      <c r="F234" s="73" t="s">
        <v>96</v>
      </c>
      <c r="G234" s="73" t="s">
        <v>93</v>
      </c>
      <c r="H234" s="73" t="s">
        <v>101</v>
      </c>
      <c r="I234" s="73" t="s">
        <v>178</v>
      </c>
      <c r="J234" s="73" t="s">
        <v>165</v>
      </c>
      <c r="K234" s="162">
        <f t="shared" ref="K234:K268" si="45">CODE(MID(C234,2,1))</f>
        <v>72</v>
      </c>
      <c r="L234" s="162">
        <f t="shared" ref="L234:L268" si="46">CODE(MID(D234,2,1))</f>
        <v>71</v>
      </c>
      <c r="M234" s="162">
        <f t="shared" ref="M234:M268" si="47">CODE(MID(E234,2,1))</f>
        <v>73</v>
      </c>
      <c r="N234" s="162">
        <f t="shared" ref="N234:N268" si="48">CODE(MID(F234,2,1))</f>
        <v>67</v>
      </c>
      <c r="O234" s="162">
        <f t="shared" ref="O234:O268" si="49">CODE(MID(G234,2,1))</f>
        <v>65</v>
      </c>
      <c r="P234" s="162">
        <f t="shared" si="34"/>
        <v>68</v>
      </c>
      <c r="Q234" s="162">
        <f t="shared" si="34"/>
        <v>76</v>
      </c>
      <c r="R234" s="162">
        <f t="shared" si="34"/>
        <v>75</v>
      </c>
      <c r="S234" s="162"/>
      <c r="T234" s="162">
        <f t="shared" si="37"/>
        <v>65</v>
      </c>
      <c r="U234" s="162">
        <f t="shared" si="38"/>
        <v>67</v>
      </c>
      <c r="V234" s="162">
        <f t="shared" si="39"/>
        <v>68</v>
      </c>
      <c r="W234" s="162">
        <f t="shared" si="40"/>
        <v>71</v>
      </c>
      <c r="X234" s="162">
        <f t="shared" si="41"/>
        <v>72</v>
      </c>
      <c r="Y234" s="162">
        <f t="shared" si="42"/>
        <v>73</v>
      </c>
      <c r="Z234" s="162">
        <f t="shared" si="43"/>
        <v>75</v>
      </c>
      <c r="AA234" s="162">
        <f t="shared" si="44"/>
        <v>76</v>
      </c>
    </row>
    <row r="235" spans="1:27">
      <c r="A235" s="73">
        <v>234</v>
      </c>
      <c r="B235" s="73" t="str">
        <f t="shared" si="36"/>
        <v>ACDGHIJL</v>
      </c>
      <c r="C235" s="73" t="s">
        <v>164</v>
      </c>
      <c r="D235" s="73" t="s">
        <v>150</v>
      </c>
      <c r="E235" s="73" t="s">
        <v>151</v>
      </c>
      <c r="F235" s="73" t="s">
        <v>96</v>
      </c>
      <c r="G235" s="73" t="s">
        <v>93</v>
      </c>
      <c r="H235" s="73" t="s">
        <v>101</v>
      </c>
      <c r="I235" s="73" t="s">
        <v>178</v>
      </c>
      <c r="J235" s="73" t="s">
        <v>177</v>
      </c>
      <c r="K235" s="162">
        <f t="shared" si="45"/>
        <v>72</v>
      </c>
      <c r="L235" s="162">
        <f t="shared" si="46"/>
        <v>71</v>
      </c>
      <c r="M235" s="162">
        <f t="shared" si="47"/>
        <v>74</v>
      </c>
      <c r="N235" s="162">
        <f t="shared" si="48"/>
        <v>67</v>
      </c>
      <c r="O235" s="162">
        <f t="shared" si="49"/>
        <v>65</v>
      </c>
      <c r="P235" s="162">
        <f t="shared" si="34"/>
        <v>68</v>
      </c>
      <c r="Q235" s="162">
        <f t="shared" si="34"/>
        <v>76</v>
      </c>
      <c r="R235" s="162">
        <f t="shared" si="34"/>
        <v>73</v>
      </c>
      <c r="S235" s="162"/>
      <c r="T235" s="162">
        <f t="shared" si="37"/>
        <v>65</v>
      </c>
      <c r="U235" s="162">
        <f t="shared" si="38"/>
        <v>67</v>
      </c>
      <c r="V235" s="162">
        <f t="shared" si="39"/>
        <v>68</v>
      </c>
      <c r="W235" s="162">
        <f t="shared" si="40"/>
        <v>71</v>
      </c>
      <c r="X235" s="162">
        <f t="shared" si="41"/>
        <v>72</v>
      </c>
      <c r="Y235" s="162">
        <f t="shared" si="42"/>
        <v>73</v>
      </c>
      <c r="Z235" s="162">
        <f t="shared" si="43"/>
        <v>74</v>
      </c>
      <c r="AA235" s="162">
        <f t="shared" si="44"/>
        <v>76</v>
      </c>
    </row>
    <row r="236" spans="1:27">
      <c r="A236" s="73">
        <v>235</v>
      </c>
      <c r="B236" s="73" t="str">
        <f t="shared" si="36"/>
        <v>ACDGHIJK</v>
      </c>
      <c r="C236" s="73" t="s">
        <v>164</v>
      </c>
      <c r="D236" s="73" t="s">
        <v>150</v>
      </c>
      <c r="E236" s="73" t="s">
        <v>151</v>
      </c>
      <c r="F236" s="73" t="s">
        <v>96</v>
      </c>
      <c r="G236" s="73" t="s">
        <v>93</v>
      </c>
      <c r="H236" s="73" t="s">
        <v>101</v>
      </c>
      <c r="I236" s="73" t="s">
        <v>177</v>
      </c>
      <c r="J236" s="73" t="s">
        <v>165</v>
      </c>
      <c r="K236" s="162">
        <f t="shared" si="45"/>
        <v>72</v>
      </c>
      <c r="L236" s="162">
        <f t="shared" si="46"/>
        <v>71</v>
      </c>
      <c r="M236" s="162">
        <f t="shared" si="47"/>
        <v>74</v>
      </c>
      <c r="N236" s="162">
        <f t="shared" si="48"/>
        <v>67</v>
      </c>
      <c r="O236" s="162">
        <f t="shared" si="49"/>
        <v>65</v>
      </c>
      <c r="P236" s="162">
        <f t="shared" si="34"/>
        <v>68</v>
      </c>
      <c r="Q236" s="162">
        <f t="shared" si="34"/>
        <v>73</v>
      </c>
      <c r="R236" s="162">
        <f t="shared" si="34"/>
        <v>75</v>
      </c>
      <c r="S236" s="162"/>
      <c r="T236" s="162">
        <f t="shared" si="37"/>
        <v>65</v>
      </c>
      <c r="U236" s="162">
        <f t="shared" si="38"/>
        <v>67</v>
      </c>
      <c r="V236" s="162">
        <f t="shared" si="39"/>
        <v>68</v>
      </c>
      <c r="W236" s="162">
        <f t="shared" si="40"/>
        <v>71</v>
      </c>
      <c r="X236" s="162">
        <f t="shared" si="41"/>
        <v>72</v>
      </c>
      <c r="Y236" s="162">
        <f t="shared" si="42"/>
        <v>73</v>
      </c>
      <c r="Z236" s="162">
        <f t="shared" si="43"/>
        <v>74</v>
      </c>
      <c r="AA236" s="162">
        <f t="shared" si="44"/>
        <v>75</v>
      </c>
    </row>
    <row r="237" spans="1:27">
      <c r="A237" s="73">
        <v>236</v>
      </c>
      <c r="B237" s="73" t="str">
        <f t="shared" si="36"/>
        <v>ACDFIJKL</v>
      </c>
      <c r="C237" s="73" t="s">
        <v>96</v>
      </c>
      <c r="D237" s="73" t="s">
        <v>151</v>
      </c>
      <c r="E237" s="73" t="s">
        <v>177</v>
      </c>
      <c r="F237" s="73" t="s">
        <v>101</v>
      </c>
      <c r="G237" s="73" t="s">
        <v>93</v>
      </c>
      <c r="H237" s="73" t="s">
        <v>103</v>
      </c>
      <c r="I237" s="73" t="s">
        <v>178</v>
      </c>
      <c r="J237" s="73" t="s">
        <v>165</v>
      </c>
      <c r="K237" s="162">
        <f t="shared" si="45"/>
        <v>67</v>
      </c>
      <c r="L237" s="162">
        <f t="shared" si="46"/>
        <v>74</v>
      </c>
      <c r="M237" s="162">
        <f t="shared" si="47"/>
        <v>73</v>
      </c>
      <c r="N237" s="162">
        <f t="shared" si="48"/>
        <v>68</v>
      </c>
      <c r="O237" s="162">
        <f t="shared" si="49"/>
        <v>65</v>
      </c>
      <c r="P237" s="162">
        <f t="shared" si="34"/>
        <v>70</v>
      </c>
      <c r="Q237" s="162">
        <f t="shared" si="34"/>
        <v>76</v>
      </c>
      <c r="R237" s="162">
        <f t="shared" si="34"/>
        <v>75</v>
      </c>
      <c r="S237" s="162"/>
      <c r="T237" s="162">
        <f t="shared" si="37"/>
        <v>65</v>
      </c>
      <c r="U237" s="162">
        <f t="shared" si="38"/>
        <v>67</v>
      </c>
      <c r="V237" s="162">
        <f t="shared" si="39"/>
        <v>68</v>
      </c>
      <c r="W237" s="162">
        <f t="shared" si="40"/>
        <v>70</v>
      </c>
      <c r="X237" s="162">
        <f t="shared" si="41"/>
        <v>73</v>
      </c>
      <c r="Y237" s="162">
        <f t="shared" si="42"/>
        <v>74</v>
      </c>
      <c r="Z237" s="162">
        <f t="shared" si="43"/>
        <v>75</v>
      </c>
      <c r="AA237" s="162">
        <f t="shared" si="44"/>
        <v>76</v>
      </c>
    </row>
    <row r="238" spans="1:27">
      <c r="A238" s="73">
        <v>237</v>
      </c>
      <c r="B238" s="73" t="str">
        <f t="shared" si="36"/>
        <v>ACDFHJKL</v>
      </c>
      <c r="C238" s="73" t="s">
        <v>164</v>
      </c>
      <c r="D238" s="73" t="s">
        <v>151</v>
      </c>
      <c r="E238" s="73" t="s">
        <v>103</v>
      </c>
      <c r="F238" s="73" t="s">
        <v>96</v>
      </c>
      <c r="G238" s="73" t="s">
        <v>93</v>
      </c>
      <c r="H238" s="73" t="s">
        <v>101</v>
      </c>
      <c r="I238" s="73" t="s">
        <v>178</v>
      </c>
      <c r="J238" s="73" t="s">
        <v>165</v>
      </c>
      <c r="K238" s="162">
        <f t="shared" si="45"/>
        <v>72</v>
      </c>
      <c r="L238" s="162">
        <f t="shared" si="46"/>
        <v>74</v>
      </c>
      <c r="M238" s="162">
        <f t="shared" si="47"/>
        <v>70</v>
      </c>
      <c r="N238" s="162">
        <f t="shared" si="48"/>
        <v>67</v>
      </c>
      <c r="O238" s="162">
        <f t="shared" si="49"/>
        <v>65</v>
      </c>
      <c r="P238" s="162">
        <f t="shared" si="34"/>
        <v>68</v>
      </c>
      <c r="Q238" s="162">
        <f t="shared" si="34"/>
        <v>76</v>
      </c>
      <c r="R238" s="162">
        <f t="shared" si="34"/>
        <v>75</v>
      </c>
      <c r="S238" s="162"/>
      <c r="T238" s="162">
        <f t="shared" si="37"/>
        <v>65</v>
      </c>
      <c r="U238" s="162">
        <f t="shared" si="38"/>
        <v>67</v>
      </c>
      <c r="V238" s="162">
        <f t="shared" si="39"/>
        <v>68</v>
      </c>
      <c r="W238" s="162">
        <f t="shared" si="40"/>
        <v>70</v>
      </c>
      <c r="X238" s="162">
        <f t="shared" si="41"/>
        <v>72</v>
      </c>
      <c r="Y238" s="162">
        <f t="shared" si="42"/>
        <v>74</v>
      </c>
      <c r="Z238" s="162">
        <f t="shared" si="43"/>
        <v>75</v>
      </c>
      <c r="AA238" s="162">
        <f t="shared" si="44"/>
        <v>76</v>
      </c>
    </row>
    <row r="239" spans="1:27">
      <c r="A239" s="73">
        <v>238</v>
      </c>
      <c r="B239" s="73" t="str">
        <f t="shared" si="36"/>
        <v>ACDFHIKL</v>
      </c>
      <c r="C239" s="73" t="s">
        <v>164</v>
      </c>
      <c r="D239" s="73" t="s">
        <v>103</v>
      </c>
      <c r="E239" s="73" t="s">
        <v>177</v>
      </c>
      <c r="F239" s="73" t="s">
        <v>96</v>
      </c>
      <c r="G239" s="73" t="s">
        <v>93</v>
      </c>
      <c r="H239" s="73" t="s">
        <v>101</v>
      </c>
      <c r="I239" s="73" t="s">
        <v>178</v>
      </c>
      <c r="J239" s="73" t="s">
        <v>165</v>
      </c>
      <c r="K239" s="162">
        <f t="shared" si="45"/>
        <v>72</v>
      </c>
      <c r="L239" s="162">
        <f t="shared" si="46"/>
        <v>70</v>
      </c>
      <c r="M239" s="162">
        <f t="shared" si="47"/>
        <v>73</v>
      </c>
      <c r="N239" s="162">
        <f t="shared" si="48"/>
        <v>67</v>
      </c>
      <c r="O239" s="162">
        <f t="shared" si="49"/>
        <v>65</v>
      </c>
      <c r="P239" s="162">
        <f t="shared" si="34"/>
        <v>68</v>
      </c>
      <c r="Q239" s="162">
        <f t="shared" si="34"/>
        <v>76</v>
      </c>
      <c r="R239" s="162">
        <f t="shared" si="34"/>
        <v>75</v>
      </c>
      <c r="S239" s="162"/>
      <c r="T239" s="162">
        <f t="shared" si="37"/>
        <v>65</v>
      </c>
      <c r="U239" s="162">
        <f t="shared" si="38"/>
        <v>67</v>
      </c>
      <c r="V239" s="162">
        <f t="shared" si="39"/>
        <v>68</v>
      </c>
      <c r="W239" s="162">
        <f t="shared" si="40"/>
        <v>70</v>
      </c>
      <c r="X239" s="162">
        <f t="shared" si="41"/>
        <v>72</v>
      </c>
      <c r="Y239" s="162">
        <f t="shared" si="42"/>
        <v>73</v>
      </c>
      <c r="Z239" s="162">
        <f t="shared" si="43"/>
        <v>75</v>
      </c>
      <c r="AA239" s="162">
        <f t="shared" si="44"/>
        <v>76</v>
      </c>
    </row>
    <row r="240" spans="1:27">
      <c r="A240" s="73">
        <v>239</v>
      </c>
      <c r="B240" s="73" t="str">
        <f t="shared" si="36"/>
        <v>ACDFHIJL</v>
      </c>
      <c r="C240" s="73" t="s">
        <v>164</v>
      </c>
      <c r="D240" s="73" t="s">
        <v>151</v>
      </c>
      <c r="E240" s="73" t="s">
        <v>103</v>
      </c>
      <c r="F240" s="73" t="s">
        <v>96</v>
      </c>
      <c r="G240" s="73" t="s">
        <v>93</v>
      </c>
      <c r="H240" s="73" t="s">
        <v>101</v>
      </c>
      <c r="I240" s="73" t="s">
        <v>178</v>
      </c>
      <c r="J240" s="73" t="s">
        <v>177</v>
      </c>
      <c r="K240" s="162">
        <f t="shared" si="45"/>
        <v>72</v>
      </c>
      <c r="L240" s="162">
        <f t="shared" si="46"/>
        <v>74</v>
      </c>
      <c r="M240" s="162">
        <f t="shared" si="47"/>
        <v>70</v>
      </c>
      <c r="N240" s="162">
        <f t="shared" si="48"/>
        <v>67</v>
      </c>
      <c r="O240" s="162">
        <f t="shared" si="49"/>
        <v>65</v>
      </c>
      <c r="P240" s="162">
        <f t="shared" si="34"/>
        <v>68</v>
      </c>
      <c r="Q240" s="162">
        <f t="shared" si="34"/>
        <v>76</v>
      </c>
      <c r="R240" s="162">
        <f t="shared" si="34"/>
        <v>73</v>
      </c>
      <c r="S240" s="162"/>
      <c r="T240" s="162">
        <f t="shared" si="37"/>
        <v>65</v>
      </c>
      <c r="U240" s="162">
        <f t="shared" si="38"/>
        <v>67</v>
      </c>
      <c r="V240" s="162">
        <f t="shared" si="39"/>
        <v>68</v>
      </c>
      <c r="W240" s="162">
        <f t="shared" si="40"/>
        <v>70</v>
      </c>
      <c r="X240" s="162">
        <f t="shared" si="41"/>
        <v>72</v>
      </c>
      <c r="Y240" s="162">
        <f t="shared" si="42"/>
        <v>73</v>
      </c>
      <c r="Z240" s="162">
        <f t="shared" si="43"/>
        <v>74</v>
      </c>
      <c r="AA240" s="162">
        <f t="shared" si="44"/>
        <v>76</v>
      </c>
    </row>
    <row r="241" spans="1:27">
      <c r="A241" s="73">
        <v>240</v>
      </c>
      <c r="B241" s="73" t="str">
        <f t="shared" si="36"/>
        <v>ACDFHIJK</v>
      </c>
      <c r="C241" s="73" t="s">
        <v>164</v>
      </c>
      <c r="D241" s="73" t="s">
        <v>151</v>
      </c>
      <c r="E241" s="73" t="s">
        <v>103</v>
      </c>
      <c r="F241" s="73" t="s">
        <v>96</v>
      </c>
      <c r="G241" s="73" t="s">
        <v>93</v>
      </c>
      <c r="H241" s="73" t="s">
        <v>101</v>
      </c>
      <c r="I241" s="73" t="s">
        <v>177</v>
      </c>
      <c r="J241" s="73" t="s">
        <v>165</v>
      </c>
      <c r="K241" s="162">
        <f t="shared" si="45"/>
        <v>72</v>
      </c>
      <c r="L241" s="162">
        <f t="shared" si="46"/>
        <v>74</v>
      </c>
      <c r="M241" s="162">
        <f t="shared" si="47"/>
        <v>70</v>
      </c>
      <c r="N241" s="162">
        <f t="shared" si="48"/>
        <v>67</v>
      </c>
      <c r="O241" s="162">
        <f t="shared" si="49"/>
        <v>65</v>
      </c>
      <c r="P241" s="162">
        <f t="shared" si="34"/>
        <v>68</v>
      </c>
      <c r="Q241" s="162">
        <f t="shared" si="34"/>
        <v>73</v>
      </c>
      <c r="R241" s="162">
        <f t="shared" si="34"/>
        <v>75</v>
      </c>
      <c r="S241" s="162"/>
      <c r="T241" s="162">
        <f t="shared" si="37"/>
        <v>65</v>
      </c>
      <c r="U241" s="162">
        <f t="shared" si="38"/>
        <v>67</v>
      </c>
      <c r="V241" s="162">
        <f t="shared" si="39"/>
        <v>68</v>
      </c>
      <c r="W241" s="162">
        <f t="shared" si="40"/>
        <v>70</v>
      </c>
      <c r="X241" s="162">
        <f t="shared" si="41"/>
        <v>72</v>
      </c>
      <c r="Y241" s="162">
        <f t="shared" si="42"/>
        <v>73</v>
      </c>
      <c r="Z241" s="162">
        <f t="shared" si="43"/>
        <v>74</v>
      </c>
      <c r="AA241" s="162">
        <f t="shared" si="44"/>
        <v>75</v>
      </c>
    </row>
    <row r="242" spans="1:27">
      <c r="A242" s="73">
        <v>241</v>
      </c>
      <c r="B242" s="73" t="str">
        <f t="shared" si="36"/>
        <v>ACDFGJKL</v>
      </c>
      <c r="C242" s="73" t="s">
        <v>96</v>
      </c>
      <c r="D242" s="73" t="s">
        <v>150</v>
      </c>
      <c r="E242" s="73" t="s">
        <v>151</v>
      </c>
      <c r="F242" s="73" t="s">
        <v>101</v>
      </c>
      <c r="G242" s="73" t="s">
        <v>93</v>
      </c>
      <c r="H242" s="73" t="s">
        <v>103</v>
      </c>
      <c r="I242" s="73" t="s">
        <v>178</v>
      </c>
      <c r="J242" s="73" t="s">
        <v>165</v>
      </c>
      <c r="K242" s="162">
        <f t="shared" si="45"/>
        <v>67</v>
      </c>
      <c r="L242" s="162">
        <f t="shared" si="46"/>
        <v>71</v>
      </c>
      <c r="M242" s="162">
        <f t="shared" si="47"/>
        <v>74</v>
      </c>
      <c r="N242" s="162">
        <f t="shared" si="48"/>
        <v>68</v>
      </c>
      <c r="O242" s="162">
        <f t="shared" si="49"/>
        <v>65</v>
      </c>
      <c r="P242" s="162">
        <f t="shared" ref="P242:P267" si="50">CODE(MID(H242,2,1))</f>
        <v>70</v>
      </c>
      <c r="Q242" s="162">
        <f t="shared" ref="Q242:Q267" si="51">CODE(MID(I242,2,1))</f>
        <v>76</v>
      </c>
      <c r="R242" s="162">
        <f t="shared" ref="R242:R267" si="52">CODE(MID(J242,2,1))</f>
        <v>75</v>
      </c>
      <c r="S242" s="162"/>
      <c r="T242" s="162">
        <f t="shared" si="37"/>
        <v>65</v>
      </c>
      <c r="U242" s="162">
        <f t="shared" si="38"/>
        <v>67</v>
      </c>
      <c r="V242" s="162">
        <f t="shared" si="39"/>
        <v>68</v>
      </c>
      <c r="W242" s="162">
        <f t="shared" si="40"/>
        <v>70</v>
      </c>
      <c r="X242" s="162">
        <f t="shared" si="41"/>
        <v>71</v>
      </c>
      <c r="Y242" s="162">
        <f t="shared" si="42"/>
        <v>74</v>
      </c>
      <c r="Z242" s="162">
        <f t="shared" si="43"/>
        <v>75</v>
      </c>
      <c r="AA242" s="162">
        <f t="shared" si="44"/>
        <v>76</v>
      </c>
    </row>
    <row r="243" spans="1:27">
      <c r="A243" s="73">
        <v>242</v>
      </c>
      <c r="B243" s="73" t="str">
        <f t="shared" si="36"/>
        <v>ACDFGIKL</v>
      </c>
      <c r="C243" s="73" t="s">
        <v>96</v>
      </c>
      <c r="D243" s="73" t="s">
        <v>150</v>
      </c>
      <c r="E243" s="73" t="s">
        <v>177</v>
      </c>
      <c r="F243" s="73" t="s">
        <v>101</v>
      </c>
      <c r="G243" s="73" t="s">
        <v>93</v>
      </c>
      <c r="H243" s="73" t="s">
        <v>103</v>
      </c>
      <c r="I243" s="73" t="s">
        <v>178</v>
      </c>
      <c r="J243" s="73" t="s">
        <v>165</v>
      </c>
      <c r="K243" s="162">
        <f t="shared" si="45"/>
        <v>67</v>
      </c>
      <c r="L243" s="162">
        <f t="shared" si="46"/>
        <v>71</v>
      </c>
      <c r="M243" s="162">
        <f t="shared" si="47"/>
        <v>73</v>
      </c>
      <c r="N243" s="162">
        <f t="shared" si="48"/>
        <v>68</v>
      </c>
      <c r="O243" s="162">
        <f t="shared" si="49"/>
        <v>65</v>
      </c>
      <c r="P243" s="162">
        <f t="shared" si="50"/>
        <v>70</v>
      </c>
      <c r="Q243" s="162">
        <f t="shared" si="51"/>
        <v>76</v>
      </c>
      <c r="R243" s="162">
        <f t="shared" si="52"/>
        <v>75</v>
      </c>
      <c r="S243" s="162"/>
      <c r="T243" s="162">
        <f t="shared" si="37"/>
        <v>65</v>
      </c>
      <c r="U243" s="162">
        <f t="shared" si="38"/>
        <v>67</v>
      </c>
      <c r="V243" s="162">
        <f t="shared" si="39"/>
        <v>68</v>
      </c>
      <c r="W243" s="162">
        <f t="shared" si="40"/>
        <v>70</v>
      </c>
      <c r="X243" s="162">
        <f t="shared" si="41"/>
        <v>71</v>
      </c>
      <c r="Y243" s="162">
        <f t="shared" si="42"/>
        <v>73</v>
      </c>
      <c r="Z243" s="162">
        <f t="shared" si="43"/>
        <v>75</v>
      </c>
      <c r="AA243" s="162">
        <f t="shared" si="44"/>
        <v>76</v>
      </c>
    </row>
    <row r="244" spans="1:27">
      <c r="A244" s="73">
        <v>243</v>
      </c>
      <c r="B244" s="73" t="str">
        <f t="shared" si="36"/>
        <v>ACDFGIJL</v>
      </c>
      <c r="C244" s="73" t="s">
        <v>96</v>
      </c>
      <c r="D244" s="73" t="s">
        <v>150</v>
      </c>
      <c r="E244" s="73" t="s">
        <v>151</v>
      </c>
      <c r="F244" s="73" t="s">
        <v>101</v>
      </c>
      <c r="G244" s="73" t="s">
        <v>93</v>
      </c>
      <c r="H244" s="73" t="s">
        <v>103</v>
      </c>
      <c r="I244" s="73" t="s">
        <v>178</v>
      </c>
      <c r="J244" s="73" t="s">
        <v>177</v>
      </c>
      <c r="K244" s="162">
        <f t="shared" si="45"/>
        <v>67</v>
      </c>
      <c r="L244" s="162">
        <f t="shared" si="46"/>
        <v>71</v>
      </c>
      <c r="M244" s="162">
        <f t="shared" si="47"/>
        <v>74</v>
      </c>
      <c r="N244" s="162">
        <f t="shared" si="48"/>
        <v>68</v>
      </c>
      <c r="O244" s="162">
        <f t="shared" si="49"/>
        <v>65</v>
      </c>
      <c r="P244" s="162">
        <f t="shared" si="50"/>
        <v>70</v>
      </c>
      <c r="Q244" s="162">
        <f t="shared" si="51"/>
        <v>76</v>
      </c>
      <c r="R244" s="162">
        <f t="shared" si="52"/>
        <v>73</v>
      </c>
      <c r="S244" s="162"/>
      <c r="T244" s="162">
        <f t="shared" si="37"/>
        <v>65</v>
      </c>
      <c r="U244" s="162">
        <f t="shared" si="38"/>
        <v>67</v>
      </c>
      <c r="V244" s="162">
        <f t="shared" si="39"/>
        <v>68</v>
      </c>
      <c r="W244" s="162">
        <f t="shared" si="40"/>
        <v>70</v>
      </c>
      <c r="X244" s="162">
        <f t="shared" si="41"/>
        <v>71</v>
      </c>
      <c r="Y244" s="162">
        <f t="shared" si="42"/>
        <v>73</v>
      </c>
      <c r="Z244" s="162">
        <f t="shared" si="43"/>
        <v>74</v>
      </c>
      <c r="AA244" s="162">
        <f t="shared" si="44"/>
        <v>76</v>
      </c>
    </row>
    <row r="245" spans="1:27">
      <c r="A245" s="73">
        <v>244</v>
      </c>
      <c r="B245" s="73" t="str">
        <f t="shared" si="36"/>
        <v>ACDFGIJK</v>
      </c>
      <c r="C245" s="73" t="s">
        <v>96</v>
      </c>
      <c r="D245" s="73" t="s">
        <v>150</v>
      </c>
      <c r="E245" s="73" t="s">
        <v>151</v>
      </c>
      <c r="F245" s="73" t="s">
        <v>101</v>
      </c>
      <c r="G245" s="73" t="s">
        <v>93</v>
      </c>
      <c r="H245" s="73" t="s">
        <v>103</v>
      </c>
      <c r="I245" s="73" t="s">
        <v>177</v>
      </c>
      <c r="J245" s="73" t="s">
        <v>165</v>
      </c>
      <c r="K245" s="162">
        <f t="shared" si="45"/>
        <v>67</v>
      </c>
      <c r="L245" s="162">
        <f t="shared" si="46"/>
        <v>71</v>
      </c>
      <c r="M245" s="162">
        <f t="shared" si="47"/>
        <v>74</v>
      </c>
      <c r="N245" s="162">
        <f t="shared" si="48"/>
        <v>68</v>
      </c>
      <c r="O245" s="162">
        <f t="shared" si="49"/>
        <v>65</v>
      </c>
      <c r="P245" s="162">
        <f t="shared" si="50"/>
        <v>70</v>
      </c>
      <c r="Q245" s="162">
        <f t="shared" si="51"/>
        <v>73</v>
      </c>
      <c r="R245" s="162">
        <f t="shared" si="52"/>
        <v>75</v>
      </c>
      <c r="S245" s="162"/>
      <c r="T245" s="162">
        <f t="shared" si="37"/>
        <v>65</v>
      </c>
      <c r="U245" s="162">
        <f t="shared" si="38"/>
        <v>67</v>
      </c>
      <c r="V245" s="162">
        <f t="shared" si="39"/>
        <v>68</v>
      </c>
      <c r="W245" s="162">
        <f t="shared" si="40"/>
        <v>70</v>
      </c>
      <c r="X245" s="162">
        <f t="shared" si="41"/>
        <v>71</v>
      </c>
      <c r="Y245" s="162">
        <f t="shared" si="42"/>
        <v>73</v>
      </c>
      <c r="Z245" s="162">
        <f t="shared" si="43"/>
        <v>74</v>
      </c>
      <c r="AA245" s="162">
        <f t="shared" si="44"/>
        <v>75</v>
      </c>
    </row>
    <row r="246" spans="1:27">
      <c r="A246" s="73">
        <v>245</v>
      </c>
      <c r="B246" s="73" t="str">
        <f t="shared" si="36"/>
        <v>ACDFGHKL</v>
      </c>
      <c r="C246" s="73" t="s">
        <v>164</v>
      </c>
      <c r="D246" s="73" t="s">
        <v>150</v>
      </c>
      <c r="E246" s="73" t="s">
        <v>103</v>
      </c>
      <c r="F246" s="73" t="s">
        <v>96</v>
      </c>
      <c r="G246" s="73" t="s">
        <v>93</v>
      </c>
      <c r="H246" s="73" t="s">
        <v>101</v>
      </c>
      <c r="I246" s="73" t="s">
        <v>178</v>
      </c>
      <c r="J246" s="73" t="s">
        <v>165</v>
      </c>
      <c r="K246" s="162">
        <f t="shared" si="45"/>
        <v>72</v>
      </c>
      <c r="L246" s="162">
        <f t="shared" si="46"/>
        <v>71</v>
      </c>
      <c r="M246" s="162">
        <f t="shared" si="47"/>
        <v>70</v>
      </c>
      <c r="N246" s="162">
        <f t="shared" si="48"/>
        <v>67</v>
      </c>
      <c r="O246" s="162">
        <f t="shared" si="49"/>
        <v>65</v>
      </c>
      <c r="P246" s="162">
        <f t="shared" si="50"/>
        <v>68</v>
      </c>
      <c r="Q246" s="162">
        <f t="shared" si="51"/>
        <v>76</v>
      </c>
      <c r="R246" s="162">
        <f t="shared" si="52"/>
        <v>75</v>
      </c>
      <c r="S246" s="162"/>
      <c r="T246" s="162">
        <f t="shared" si="37"/>
        <v>65</v>
      </c>
      <c r="U246" s="162">
        <f t="shared" si="38"/>
        <v>67</v>
      </c>
      <c r="V246" s="162">
        <f t="shared" si="39"/>
        <v>68</v>
      </c>
      <c r="W246" s="162">
        <f t="shared" si="40"/>
        <v>70</v>
      </c>
      <c r="X246" s="162">
        <f t="shared" si="41"/>
        <v>71</v>
      </c>
      <c r="Y246" s="162">
        <f t="shared" si="42"/>
        <v>72</v>
      </c>
      <c r="Z246" s="162">
        <f t="shared" si="43"/>
        <v>75</v>
      </c>
      <c r="AA246" s="162">
        <f t="shared" si="44"/>
        <v>76</v>
      </c>
    </row>
    <row r="247" spans="1:27">
      <c r="A247" s="73">
        <v>246</v>
      </c>
      <c r="B247" s="73" t="str">
        <f t="shared" si="36"/>
        <v>ACDFGHJL</v>
      </c>
      <c r="C247" s="73" t="s">
        <v>96</v>
      </c>
      <c r="D247" s="73" t="s">
        <v>150</v>
      </c>
      <c r="E247" s="73" t="s">
        <v>151</v>
      </c>
      <c r="F247" s="73" t="s">
        <v>101</v>
      </c>
      <c r="G247" s="73" t="s">
        <v>93</v>
      </c>
      <c r="H247" s="73" t="s">
        <v>103</v>
      </c>
      <c r="I247" s="73" t="s">
        <v>178</v>
      </c>
      <c r="J247" s="73" t="s">
        <v>164</v>
      </c>
      <c r="K247" s="162">
        <f t="shared" si="45"/>
        <v>67</v>
      </c>
      <c r="L247" s="162">
        <f t="shared" si="46"/>
        <v>71</v>
      </c>
      <c r="M247" s="162">
        <f t="shared" si="47"/>
        <v>74</v>
      </c>
      <c r="N247" s="162">
        <f t="shared" si="48"/>
        <v>68</v>
      </c>
      <c r="O247" s="162">
        <f t="shared" si="49"/>
        <v>65</v>
      </c>
      <c r="P247" s="162">
        <f t="shared" si="50"/>
        <v>70</v>
      </c>
      <c r="Q247" s="162">
        <f t="shared" si="51"/>
        <v>76</v>
      </c>
      <c r="R247" s="162">
        <f t="shared" si="52"/>
        <v>72</v>
      </c>
      <c r="S247" s="162"/>
      <c r="T247" s="162">
        <f t="shared" si="37"/>
        <v>65</v>
      </c>
      <c r="U247" s="162">
        <f t="shared" si="38"/>
        <v>67</v>
      </c>
      <c r="V247" s="162">
        <f t="shared" si="39"/>
        <v>68</v>
      </c>
      <c r="W247" s="162">
        <f t="shared" si="40"/>
        <v>70</v>
      </c>
      <c r="X247" s="162">
        <f t="shared" si="41"/>
        <v>71</v>
      </c>
      <c r="Y247" s="162">
        <f t="shared" si="42"/>
        <v>72</v>
      </c>
      <c r="Z247" s="162">
        <f t="shared" si="43"/>
        <v>74</v>
      </c>
      <c r="AA247" s="162">
        <f t="shared" si="44"/>
        <v>76</v>
      </c>
    </row>
    <row r="248" spans="1:27">
      <c r="A248" s="73">
        <v>247</v>
      </c>
      <c r="B248" s="73" t="str">
        <f t="shared" si="36"/>
        <v>ACDFGHJK</v>
      </c>
      <c r="C248" s="73" t="s">
        <v>164</v>
      </c>
      <c r="D248" s="73" t="s">
        <v>150</v>
      </c>
      <c r="E248" s="73" t="s">
        <v>151</v>
      </c>
      <c r="F248" s="73" t="s">
        <v>96</v>
      </c>
      <c r="G248" s="73" t="s">
        <v>93</v>
      </c>
      <c r="H248" s="73" t="s">
        <v>103</v>
      </c>
      <c r="I248" s="73" t="s">
        <v>101</v>
      </c>
      <c r="J248" s="73" t="s">
        <v>165</v>
      </c>
      <c r="K248" s="162">
        <f t="shared" si="45"/>
        <v>72</v>
      </c>
      <c r="L248" s="162">
        <f t="shared" si="46"/>
        <v>71</v>
      </c>
      <c r="M248" s="162">
        <f t="shared" si="47"/>
        <v>74</v>
      </c>
      <c r="N248" s="162">
        <f t="shared" si="48"/>
        <v>67</v>
      </c>
      <c r="O248" s="162">
        <f t="shared" si="49"/>
        <v>65</v>
      </c>
      <c r="P248" s="162">
        <f t="shared" si="50"/>
        <v>70</v>
      </c>
      <c r="Q248" s="162">
        <f t="shared" si="51"/>
        <v>68</v>
      </c>
      <c r="R248" s="162">
        <f t="shared" si="52"/>
        <v>75</v>
      </c>
      <c r="S248" s="162"/>
      <c r="T248" s="162">
        <f t="shared" si="37"/>
        <v>65</v>
      </c>
      <c r="U248" s="162">
        <f t="shared" si="38"/>
        <v>67</v>
      </c>
      <c r="V248" s="162">
        <f t="shared" si="39"/>
        <v>68</v>
      </c>
      <c r="W248" s="162">
        <f t="shared" si="40"/>
        <v>70</v>
      </c>
      <c r="X248" s="162">
        <f t="shared" si="41"/>
        <v>71</v>
      </c>
      <c r="Y248" s="162">
        <f t="shared" si="42"/>
        <v>72</v>
      </c>
      <c r="Z248" s="162">
        <f t="shared" si="43"/>
        <v>74</v>
      </c>
      <c r="AA248" s="162">
        <f t="shared" si="44"/>
        <v>75</v>
      </c>
    </row>
    <row r="249" spans="1:27">
      <c r="A249" s="73">
        <v>248</v>
      </c>
      <c r="B249" s="73" t="str">
        <f t="shared" si="36"/>
        <v>ACDFGHIL</v>
      </c>
      <c r="C249" s="73" t="s">
        <v>164</v>
      </c>
      <c r="D249" s="73" t="s">
        <v>150</v>
      </c>
      <c r="E249" s="73" t="s">
        <v>103</v>
      </c>
      <c r="F249" s="73" t="s">
        <v>96</v>
      </c>
      <c r="G249" s="73" t="s">
        <v>93</v>
      </c>
      <c r="H249" s="73" t="s">
        <v>101</v>
      </c>
      <c r="I249" s="73" t="s">
        <v>178</v>
      </c>
      <c r="J249" s="73" t="s">
        <v>177</v>
      </c>
      <c r="K249" s="162">
        <f t="shared" si="45"/>
        <v>72</v>
      </c>
      <c r="L249" s="162">
        <f t="shared" si="46"/>
        <v>71</v>
      </c>
      <c r="M249" s="162">
        <f t="shared" si="47"/>
        <v>70</v>
      </c>
      <c r="N249" s="162">
        <f t="shared" si="48"/>
        <v>67</v>
      </c>
      <c r="O249" s="162">
        <f t="shared" si="49"/>
        <v>65</v>
      </c>
      <c r="P249" s="162">
        <f t="shared" si="50"/>
        <v>68</v>
      </c>
      <c r="Q249" s="162">
        <f t="shared" si="51"/>
        <v>76</v>
      </c>
      <c r="R249" s="162">
        <f t="shared" si="52"/>
        <v>73</v>
      </c>
      <c r="S249" s="162"/>
      <c r="T249" s="162">
        <f t="shared" si="37"/>
        <v>65</v>
      </c>
      <c r="U249" s="162">
        <f t="shared" si="38"/>
        <v>67</v>
      </c>
      <c r="V249" s="162">
        <f t="shared" si="39"/>
        <v>68</v>
      </c>
      <c r="W249" s="162">
        <f t="shared" si="40"/>
        <v>70</v>
      </c>
      <c r="X249" s="162">
        <f t="shared" si="41"/>
        <v>71</v>
      </c>
      <c r="Y249" s="162">
        <f t="shared" si="42"/>
        <v>72</v>
      </c>
      <c r="Z249" s="162">
        <f t="shared" si="43"/>
        <v>73</v>
      </c>
      <c r="AA249" s="162">
        <f t="shared" si="44"/>
        <v>76</v>
      </c>
    </row>
    <row r="250" spans="1:27">
      <c r="A250" s="73">
        <v>249</v>
      </c>
      <c r="B250" s="73" t="str">
        <f t="shared" si="36"/>
        <v>ACDFGHIK</v>
      </c>
      <c r="C250" s="73" t="s">
        <v>164</v>
      </c>
      <c r="D250" s="73" t="s">
        <v>150</v>
      </c>
      <c r="E250" s="73" t="s">
        <v>103</v>
      </c>
      <c r="F250" s="73" t="s">
        <v>96</v>
      </c>
      <c r="G250" s="73" t="s">
        <v>93</v>
      </c>
      <c r="H250" s="73" t="s">
        <v>101</v>
      </c>
      <c r="I250" s="73" t="s">
        <v>177</v>
      </c>
      <c r="J250" s="73" t="s">
        <v>165</v>
      </c>
      <c r="K250" s="162">
        <f t="shared" si="45"/>
        <v>72</v>
      </c>
      <c r="L250" s="162">
        <f t="shared" si="46"/>
        <v>71</v>
      </c>
      <c r="M250" s="162">
        <f t="shared" si="47"/>
        <v>70</v>
      </c>
      <c r="N250" s="162">
        <f t="shared" si="48"/>
        <v>67</v>
      </c>
      <c r="O250" s="162">
        <f t="shared" si="49"/>
        <v>65</v>
      </c>
      <c r="P250" s="162">
        <f t="shared" si="50"/>
        <v>68</v>
      </c>
      <c r="Q250" s="162">
        <f t="shared" si="51"/>
        <v>73</v>
      </c>
      <c r="R250" s="162">
        <f t="shared" si="52"/>
        <v>75</v>
      </c>
      <c r="S250" s="162"/>
      <c r="T250" s="162">
        <f t="shared" si="37"/>
        <v>65</v>
      </c>
      <c r="U250" s="162">
        <f t="shared" si="38"/>
        <v>67</v>
      </c>
      <c r="V250" s="162">
        <f t="shared" si="39"/>
        <v>68</v>
      </c>
      <c r="W250" s="162">
        <f t="shared" si="40"/>
        <v>70</v>
      </c>
      <c r="X250" s="162">
        <f t="shared" si="41"/>
        <v>71</v>
      </c>
      <c r="Y250" s="162">
        <f t="shared" si="42"/>
        <v>72</v>
      </c>
      <c r="Z250" s="162">
        <f t="shared" si="43"/>
        <v>73</v>
      </c>
      <c r="AA250" s="162">
        <f t="shared" si="44"/>
        <v>75</v>
      </c>
    </row>
    <row r="251" spans="1:27">
      <c r="A251" s="73">
        <v>250</v>
      </c>
      <c r="B251" s="73" t="str">
        <f t="shared" si="36"/>
        <v>ACDFGHIJ</v>
      </c>
      <c r="C251" s="73" t="s">
        <v>164</v>
      </c>
      <c r="D251" s="73" t="s">
        <v>150</v>
      </c>
      <c r="E251" s="73" t="s">
        <v>151</v>
      </c>
      <c r="F251" s="73" t="s">
        <v>96</v>
      </c>
      <c r="G251" s="73" t="s">
        <v>93</v>
      </c>
      <c r="H251" s="73" t="s">
        <v>103</v>
      </c>
      <c r="I251" s="73" t="s">
        <v>101</v>
      </c>
      <c r="J251" s="73" t="s">
        <v>177</v>
      </c>
      <c r="K251" s="162">
        <f t="shared" si="45"/>
        <v>72</v>
      </c>
      <c r="L251" s="162">
        <f t="shared" si="46"/>
        <v>71</v>
      </c>
      <c r="M251" s="162">
        <f t="shared" si="47"/>
        <v>74</v>
      </c>
      <c r="N251" s="162">
        <f t="shared" si="48"/>
        <v>67</v>
      </c>
      <c r="O251" s="162">
        <f t="shared" si="49"/>
        <v>65</v>
      </c>
      <c r="P251" s="162">
        <f t="shared" si="50"/>
        <v>70</v>
      </c>
      <c r="Q251" s="162">
        <f t="shared" si="51"/>
        <v>68</v>
      </c>
      <c r="R251" s="162">
        <f t="shared" si="52"/>
        <v>73</v>
      </c>
      <c r="S251" s="162"/>
      <c r="T251" s="162">
        <f t="shared" si="37"/>
        <v>65</v>
      </c>
      <c r="U251" s="162">
        <f t="shared" si="38"/>
        <v>67</v>
      </c>
      <c r="V251" s="162">
        <f t="shared" si="39"/>
        <v>68</v>
      </c>
      <c r="W251" s="162">
        <f t="shared" si="40"/>
        <v>70</v>
      </c>
      <c r="X251" s="162">
        <f t="shared" si="41"/>
        <v>71</v>
      </c>
      <c r="Y251" s="162">
        <f t="shared" si="42"/>
        <v>72</v>
      </c>
      <c r="Z251" s="162">
        <f t="shared" si="43"/>
        <v>73</v>
      </c>
      <c r="AA251" s="162">
        <f t="shared" si="44"/>
        <v>74</v>
      </c>
    </row>
    <row r="252" spans="1:27">
      <c r="A252" s="73">
        <v>251</v>
      </c>
      <c r="B252" s="73" t="str">
        <f t="shared" si="36"/>
        <v>ACDEIJKL</v>
      </c>
      <c r="C252" s="73" t="s">
        <v>102</v>
      </c>
      <c r="D252" s="73" t="s">
        <v>151</v>
      </c>
      <c r="E252" s="73" t="s">
        <v>177</v>
      </c>
      <c r="F252" s="73" t="s">
        <v>96</v>
      </c>
      <c r="G252" s="73" t="s">
        <v>93</v>
      </c>
      <c r="H252" s="73" t="s">
        <v>101</v>
      </c>
      <c r="I252" s="73" t="s">
        <v>178</v>
      </c>
      <c r="J252" s="73" t="s">
        <v>165</v>
      </c>
      <c r="K252" s="162">
        <f t="shared" si="45"/>
        <v>69</v>
      </c>
      <c r="L252" s="162">
        <f t="shared" si="46"/>
        <v>74</v>
      </c>
      <c r="M252" s="162">
        <f t="shared" si="47"/>
        <v>73</v>
      </c>
      <c r="N252" s="162">
        <f t="shared" si="48"/>
        <v>67</v>
      </c>
      <c r="O252" s="162">
        <f t="shared" si="49"/>
        <v>65</v>
      </c>
      <c r="P252" s="162">
        <f t="shared" si="50"/>
        <v>68</v>
      </c>
      <c r="Q252" s="162">
        <f t="shared" si="51"/>
        <v>76</v>
      </c>
      <c r="R252" s="162">
        <f t="shared" si="52"/>
        <v>75</v>
      </c>
      <c r="S252" s="162"/>
      <c r="T252" s="162">
        <f t="shared" si="37"/>
        <v>65</v>
      </c>
      <c r="U252" s="162">
        <f t="shared" si="38"/>
        <v>67</v>
      </c>
      <c r="V252" s="162">
        <f t="shared" si="39"/>
        <v>68</v>
      </c>
      <c r="W252" s="162">
        <f t="shared" si="40"/>
        <v>69</v>
      </c>
      <c r="X252" s="162">
        <f t="shared" si="41"/>
        <v>73</v>
      </c>
      <c r="Y252" s="162">
        <f t="shared" si="42"/>
        <v>74</v>
      </c>
      <c r="Z252" s="162">
        <f t="shared" si="43"/>
        <v>75</v>
      </c>
      <c r="AA252" s="162">
        <f t="shared" si="44"/>
        <v>76</v>
      </c>
    </row>
    <row r="253" spans="1:27">
      <c r="A253" s="73">
        <v>252</v>
      </c>
      <c r="B253" s="73" t="str">
        <f t="shared" si="36"/>
        <v>ACDEHJKL</v>
      </c>
      <c r="C253" s="73" t="s">
        <v>164</v>
      </c>
      <c r="D253" s="73" t="s">
        <v>151</v>
      </c>
      <c r="E253" s="73" t="s">
        <v>102</v>
      </c>
      <c r="F253" s="73" t="s">
        <v>96</v>
      </c>
      <c r="G253" s="73" t="s">
        <v>93</v>
      </c>
      <c r="H253" s="73" t="s">
        <v>101</v>
      </c>
      <c r="I253" s="73" t="s">
        <v>178</v>
      </c>
      <c r="J253" s="73" t="s">
        <v>165</v>
      </c>
      <c r="K253" s="162">
        <f t="shared" si="45"/>
        <v>72</v>
      </c>
      <c r="L253" s="162">
        <f t="shared" si="46"/>
        <v>74</v>
      </c>
      <c r="M253" s="162">
        <f t="shared" si="47"/>
        <v>69</v>
      </c>
      <c r="N253" s="162">
        <f t="shared" si="48"/>
        <v>67</v>
      </c>
      <c r="O253" s="162">
        <f t="shared" si="49"/>
        <v>65</v>
      </c>
      <c r="P253" s="162">
        <f t="shared" si="50"/>
        <v>68</v>
      </c>
      <c r="Q253" s="162">
        <f t="shared" si="51"/>
        <v>76</v>
      </c>
      <c r="R253" s="162">
        <f t="shared" si="52"/>
        <v>75</v>
      </c>
      <c r="S253" s="162"/>
      <c r="T253" s="162">
        <f t="shared" si="37"/>
        <v>65</v>
      </c>
      <c r="U253" s="162">
        <f t="shared" si="38"/>
        <v>67</v>
      </c>
      <c r="V253" s="162">
        <f t="shared" si="39"/>
        <v>68</v>
      </c>
      <c r="W253" s="162">
        <f t="shared" si="40"/>
        <v>69</v>
      </c>
      <c r="X253" s="162">
        <f t="shared" si="41"/>
        <v>72</v>
      </c>
      <c r="Y253" s="162">
        <f t="shared" si="42"/>
        <v>74</v>
      </c>
      <c r="Z253" s="162">
        <f t="shared" si="43"/>
        <v>75</v>
      </c>
      <c r="AA253" s="162">
        <f t="shared" si="44"/>
        <v>76</v>
      </c>
    </row>
    <row r="254" spans="1:27">
      <c r="A254" s="73">
        <v>253</v>
      </c>
      <c r="B254" s="73" t="str">
        <f t="shared" si="36"/>
        <v>ACDEHIKL</v>
      </c>
      <c r="C254" s="73" t="s">
        <v>164</v>
      </c>
      <c r="D254" s="73" t="s">
        <v>102</v>
      </c>
      <c r="E254" s="73" t="s">
        <v>177</v>
      </c>
      <c r="F254" s="73" t="s">
        <v>96</v>
      </c>
      <c r="G254" s="73" t="s">
        <v>93</v>
      </c>
      <c r="H254" s="73" t="s">
        <v>101</v>
      </c>
      <c r="I254" s="73" t="s">
        <v>178</v>
      </c>
      <c r="J254" s="73" t="s">
        <v>165</v>
      </c>
      <c r="K254" s="162">
        <f t="shared" si="45"/>
        <v>72</v>
      </c>
      <c r="L254" s="162">
        <f t="shared" si="46"/>
        <v>69</v>
      </c>
      <c r="M254" s="162">
        <f t="shared" si="47"/>
        <v>73</v>
      </c>
      <c r="N254" s="162">
        <f t="shared" si="48"/>
        <v>67</v>
      </c>
      <c r="O254" s="162">
        <f t="shared" si="49"/>
        <v>65</v>
      </c>
      <c r="P254" s="162">
        <f t="shared" si="50"/>
        <v>68</v>
      </c>
      <c r="Q254" s="162">
        <f t="shared" si="51"/>
        <v>76</v>
      </c>
      <c r="R254" s="162">
        <f t="shared" si="52"/>
        <v>75</v>
      </c>
      <c r="S254" s="162"/>
      <c r="T254" s="162">
        <f t="shared" si="37"/>
        <v>65</v>
      </c>
      <c r="U254" s="162">
        <f t="shared" si="38"/>
        <v>67</v>
      </c>
      <c r="V254" s="162">
        <f t="shared" si="39"/>
        <v>68</v>
      </c>
      <c r="W254" s="162">
        <f t="shared" si="40"/>
        <v>69</v>
      </c>
      <c r="X254" s="162">
        <f t="shared" si="41"/>
        <v>72</v>
      </c>
      <c r="Y254" s="162">
        <f t="shared" si="42"/>
        <v>73</v>
      </c>
      <c r="Z254" s="162">
        <f t="shared" si="43"/>
        <v>75</v>
      </c>
      <c r="AA254" s="162">
        <f t="shared" si="44"/>
        <v>76</v>
      </c>
    </row>
    <row r="255" spans="1:27">
      <c r="A255" s="73">
        <v>254</v>
      </c>
      <c r="B255" s="73" t="str">
        <f t="shared" si="36"/>
        <v>ACDEHIJL</v>
      </c>
      <c r="C255" s="73" t="s">
        <v>164</v>
      </c>
      <c r="D255" s="73" t="s">
        <v>151</v>
      </c>
      <c r="E255" s="73" t="s">
        <v>102</v>
      </c>
      <c r="F255" s="73" t="s">
        <v>96</v>
      </c>
      <c r="G255" s="73" t="s">
        <v>93</v>
      </c>
      <c r="H255" s="73" t="s">
        <v>101</v>
      </c>
      <c r="I255" s="73" t="s">
        <v>178</v>
      </c>
      <c r="J255" s="73" t="s">
        <v>177</v>
      </c>
      <c r="K255" s="162">
        <f t="shared" si="45"/>
        <v>72</v>
      </c>
      <c r="L255" s="162">
        <f t="shared" si="46"/>
        <v>74</v>
      </c>
      <c r="M255" s="162">
        <f t="shared" si="47"/>
        <v>69</v>
      </c>
      <c r="N255" s="162">
        <f t="shared" si="48"/>
        <v>67</v>
      </c>
      <c r="O255" s="162">
        <f t="shared" si="49"/>
        <v>65</v>
      </c>
      <c r="P255" s="162">
        <f t="shared" si="50"/>
        <v>68</v>
      </c>
      <c r="Q255" s="162">
        <f t="shared" si="51"/>
        <v>76</v>
      </c>
      <c r="R255" s="162">
        <f t="shared" si="52"/>
        <v>73</v>
      </c>
      <c r="S255" s="162"/>
      <c r="T255" s="162">
        <f t="shared" si="37"/>
        <v>65</v>
      </c>
      <c r="U255" s="162">
        <f t="shared" si="38"/>
        <v>67</v>
      </c>
      <c r="V255" s="162">
        <f t="shared" si="39"/>
        <v>68</v>
      </c>
      <c r="W255" s="162">
        <f t="shared" si="40"/>
        <v>69</v>
      </c>
      <c r="X255" s="162">
        <f t="shared" si="41"/>
        <v>72</v>
      </c>
      <c r="Y255" s="162">
        <f t="shared" si="42"/>
        <v>73</v>
      </c>
      <c r="Z255" s="162">
        <f t="shared" si="43"/>
        <v>74</v>
      </c>
      <c r="AA255" s="162">
        <f t="shared" si="44"/>
        <v>76</v>
      </c>
    </row>
    <row r="256" spans="1:27">
      <c r="A256" s="73">
        <v>255</v>
      </c>
      <c r="B256" s="73" t="str">
        <f t="shared" si="36"/>
        <v>ACDEHIJK</v>
      </c>
      <c r="C256" s="73" t="s">
        <v>164</v>
      </c>
      <c r="D256" s="73" t="s">
        <v>151</v>
      </c>
      <c r="E256" s="73" t="s">
        <v>102</v>
      </c>
      <c r="F256" s="73" t="s">
        <v>96</v>
      </c>
      <c r="G256" s="73" t="s">
        <v>93</v>
      </c>
      <c r="H256" s="73" t="s">
        <v>101</v>
      </c>
      <c r="I256" s="73" t="s">
        <v>177</v>
      </c>
      <c r="J256" s="73" t="s">
        <v>165</v>
      </c>
      <c r="K256" s="162">
        <f t="shared" si="45"/>
        <v>72</v>
      </c>
      <c r="L256" s="162">
        <f t="shared" si="46"/>
        <v>74</v>
      </c>
      <c r="M256" s="162">
        <f t="shared" si="47"/>
        <v>69</v>
      </c>
      <c r="N256" s="162">
        <f t="shared" si="48"/>
        <v>67</v>
      </c>
      <c r="O256" s="162">
        <f t="shared" si="49"/>
        <v>65</v>
      </c>
      <c r="P256" s="162">
        <f t="shared" si="50"/>
        <v>68</v>
      </c>
      <c r="Q256" s="162">
        <f t="shared" si="51"/>
        <v>73</v>
      </c>
      <c r="R256" s="162">
        <f t="shared" si="52"/>
        <v>75</v>
      </c>
      <c r="S256" s="162"/>
      <c r="T256" s="162">
        <f t="shared" si="37"/>
        <v>65</v>
      </c>
      <c r="U256" s="162">
        <f t="shared" si="38"/>
        <v>67</v>
      </c>
      <c r="V256" s="162">
        <f t="shared" si="39"/>
        <v>68</v>
      </c>
      <c r="W256" s="162">
        <f t="shared" si="40"/>
        <v>69</v>
      </c>
      <c r="X256" s="162">
        <f t="shared" si="41"/>
        <v>72</v>
      </c>
      <c r="Y256" s="162">
        <f t="shared" si="42"/>
        <v>73</v>
      </c>
      <c r="Z256" s="162">
        <f t="shared" si="43"/>
        <v>74</v>
      </c>
      <c r="AA256" s="162">
        <f t="shared" si="44"/>
        <v>75</v>
      </c>
    </row>
    <row r="257" spans="1:27">
      <c r="A257" s="73">
        <v>256</v>
      </c>
      <c r="B257" s="73" t="str">
        <f t="shared" si="36"/>
        <v>ACDEGJKL</v>
      </c>
      <c r="C257" s="73" t="s">
        <v>102</v>
      </c>
      <c r="D257" s="73" t="s">
        <v>150</v>
      </c>
      <c r="E257" s="73" t="s">
        <v>151</v>
      </c>
      <c r="F257" s="73" t="s">
        <v>96</v>
      </c>
      <c r="G257" s="73" t="s">
        <v>93</v>
      </c>
      <c r="H257" s="73" t="s">
        <v>101</v>
      </c>
      <c r="I257" s="73" t="s">
        <v>178</v>
      </c>
      <c r="J257" s="73" t="s">
        <v>165</v>
      </c>
      <c r="K257" s="162">
        <f t="shared" si="45"/>
        <v>69</v>
      </c>
      <c r="L257" s="162">
        <f t="shared" si="46"/>
        <v>71</v>
      </c>
      <c r="M257" s="162">
        <f t="shared" si="47"/>
        <v>74</v>
      </c>
      <c r="N257" s="162">
        <f t="shared" si="48"/>
        <v>67</v>
      </c>
      <c r="O257" s="162">
        <f t="shared" si="49"/>
        <v>65</v>
      </c>
      <c r="P257" s="162">
        <f t="shared" si="50"/>
        <v>68</v>
      </c>
      <c r="Q257" s="162">
        <f t="shared" si="51"/>
        <v>76</v>
      </c>
      <c r="R257" s="162">
        <f t="shared" si="52"/>
        <v>75</v>
      </c>
      <c r="S257" s="162"/>
      <c r="T257" s="162">
        <f t="shared" si="37"/>
        <v>65</v>
      </c>
      <c r="U257" s="162">
        <f t="shared" si="38"/>
        <v>67</v>
      </c>
      <c r="V257" s="162">
        <f t="shared" si="39"/>
        <v>68</v>
      </c>
      <c r="W257" s="162">
        <f t="shared" si="40"/>
        <v>69</v>
      </c>
      <c r="X257" s="162">
        <f t="shared" si="41"/>
        <v>71</v>
      </c>
      <c r="Y257" s="162">
        <f t="shared" si="42"/>
        <v>74</v>
      </c>
      <c r="Z257" s="162">
        <f t="shared" si="43"/>
        <v>75</v>
      </c>
      <c r="AA257" s="162">
        <f t="shared" si="44"/>
        <v>76</v>
      </c>
    </row>
    <row r="258" spans="1:27">
      <c r="A258" s="73">
        <v>257</v>
      </c>
      <c r="B258" s="73" t="str">
        <f t="shared" si="36"/>
        <v>ACDEGIKL</v>
      </c>
      <c r="C258" s="73" t="s">
        <v>102</v>
      </c>
      <c r="D258" s="73" t="s">
        <v>150</v>
      </c>
      <c r="E258" s="73" t="s">
        <v>177</v>
      </c>
      <c r="F258" s="73" t="s">
        <v>96</v>
      </c>
      <c r="G258" s="73" t="s">
        <v>93</v>
      </c>
      <c r="H258" s="73" t="s">
        <v>101</v>
      </c>
      <c r="I258" s="73" t="s">
        <v>178</v>
      </c>
      <c r="J258" s="73" t="s">
        <v>165</v>
      </c>
      <c r="K258" s="162">
        <f t="shared" si="45"/>
        <v>69</v>
      </c>
      <c r="L258" s="162">
        <f t="shared" si="46"/>
        <v>71</v>
      </c>
      <c r="M258" s="162">
        <f t="shared" si="47"/>
        <v>73</v>
      </c>
      <c r="N258" s="162">
        <f t="shared" si="48"/>
        <v>67</v>
      </c>
      <c r="O258" s="162">
        <f t="shared" si="49"/>
        <v>65</v>
      </c>
      <c r="P258" s="162">
        <f t="shared" si="50"/>
        <v>68</v>
      </c>
      <c r="Q258" s="162">
        <f t="shared" si="51"/>
        <v>76</v>
      </c>
      <c r="R258" s="162">
        <f t="shared" si="52"/>
        <v>75</v>
      </c>
      <c r="S258" s="162"/>
      <c r="T258" s="162">
        <f t="shared" si="37"/>
        <v>65</v>
      </c>
      <c r="U258" s="162">
        <f t="shared" si="38"/>
        <v>67</v>
      </c>
      <c r="V258" s="162">
        <f t="shared" si="39"/>
        <v>68</v>
      </c>
      <c r="W258" s="162">
        <f t="shared" si="40"/>
        <v>69</v>
      </c>
      <c r="X258" s="162">
        <f t="shared" si="41"/>
        <v>71</v>
      </c>
      <c r="Y258" s="162">
        <f t="shared" si="42"/>
        <v>73</v>
      </c>
      <c r="Z258" s="162">
        <f t="shared" si="43"/>
        <v>75</v>
      </c>
      <c r="AA258" s="162">
        <f t="shared" si="44"/>
        <v>76</v>
      </c>
    </row>
    <row r="259" spans="1:27">
      <c r="A259" s="73">
        <v>258</v>
      </c>
      <c r="B259" s="73" t="str">
        <f t="shared" ref="B259:B322" si="53">CONCATENATE(CHAR(T259),CHAR(U259),CHAR(V259),CHAR(W259),CHAR(X259),CHAR(Y259),CHAR(Z259),CHAR(AA259))</f>
        <v>ACDEGIJL</v>
      </c>
      <c r="C259" s="73" t="s">
        <v>102</v>
      </c>
      <c r="D259" s="73" t="s">
        <v>150</v>
      </c>
      <c r="E259" s="73" t="s">
        <v>151</v>
      </c>
      <c r="F259" s="73" t="s">
        <v>96</v>
      </c>
      <c r="G259" s="73" t="s">
        <v>93</v>
      </c>
      <c r="H259" s="73" t="s">
        <v>101</v>
      </c>
      <c r="I259" s="73" t="s">
        <v>178</v>
      </c>
      <c r="J259" s="73" t="s">
        <v>177</v>
      </c>
      <c r="K259" s="162">
        <f t="shared" si="45"/>
        <v>69</v>
      </c>
      <c r="L259" s="162">
        <f t="shared" si="46"/>
        <v>71</v>
      </c>
      <c r="M259" s="162">
        <f t="shared" si="47"/>
        <v>74</v>
      </c>
      <c r="N259" s="162">
        <f t="shared" si="48"/>
        <v>67</v>
      </c>
      <c r="O259" s="162">
        <f t="shared" si="49"/>
        <v>65</v>
      </c>
      <c r="P259" s="162">
        <f t="shared" si="50"/>
        <v>68</v>
      </c>
      <c r="Q259" s="162">
        <f t="shared" si="51"/>
        <v>76</v>
      </c>
      <c r="R259" s="162">
        <f t="shared" si="52"/>
        <v>73</v>
      </c>
      <c r="S259" s="162"/>
      <c r="T259" s="162">
        <f t="shared" ref="T259:T322" si="54">SMALL($K259:$R259,1)</f>
        <v>65</v>
      </c>
      <c r="U259" s="162">
        <f t="shared" ref="U259:U322" si="55">SMALL($K259:$R259,2)</f>
        <v>67</v>
      </c>
      <c r="V259" s="162">
        <f t="shared" ref="V259:V322" si="56">SMALL($K259:$R259,3)</f>
        <v>68</v>
      </c>
      <c r="W259" s="162">
        <f t="shared" ref="W259:W322" si="57">SMALL($K259:$R259,4)</f>
        <v>69</v>
      </c>
      <c r="X259" s="162">
        <f t="shared" ref="X259:X322" si="58">SMALL($K259:$R259,5)</f>
        <v>71</v>
      </c>
      <c r="Y259" s="162">
        <f t="shared" ref="Y259:Y322" si="59">SMALL($K259:$R259,6)</f>
        <v>73</v>
      </c>
      <c r="Z259" s="162">
        <f t="shared" ref="Z259:Z322" si="60">SMALL($K259:$R259,7)</f>
        <v>74</v>
      </c>
      <c r="AA259" s="162">
        <f t="shared" ref="AA259:AA322" si="61">SMALL($K259:$R259,8)</f>
        <v>76</v>
      </c>
    </row>
    <row r="260" spans="1:27">
      <c r="A260" s="73">
        <v>259</v>
      </c>
      <c r="B260" s="73" t="str">
        <f t="shared" si="53"/>
        <v>ACDEGIJK</v>
      </c>
      <c r="C260" s="73" t="s">
        <v>102</v>
      </c>
      <c r="D260" s="73" t="s">
        <v>150</v>
      </c>
      <c r="E260" s="73" t="s">
        <v>151</v>
      </c>
      <c r="F260" s="73" t="s">
        <v>96</v>
      </c>
      <c r="G260" s="73" t="s">
        <v>93</v>
      </c>
      <c r="H260" s="73" t="s">
        <v>101</v>
      </c>
      <c r="I260" s="73" t="s">
        <v>177</v>
      </c>
      <c r="J260" s="73" t="s">
        <v>165</v>
      </c>
      <c r="K260" s="162">
        <f t="shared" si="45"/>
        <v>69</v>
      </c>
      <c r="L260" s="162">
        <f t="shared" si="46"/>
        <v>71</v>
      </c>
      <c r="M260" s="162">
        <f t="shared" si="47"/>
        <v>74</v>
      </c>
      <c r="N260" s="162">
        <f t="shared" si="48"/>
        <v>67</v>
      </c>
      <c r="O260" s="162">
        <f t="shared" si="49"/>
        <v>65</v>
      </c>
      <c r="P260" s="162">
        <f t="shared" si="50"/>
        <v>68</v>
      </c>
      <c r="Q260" s="162">
        <f t="shared" si="51"/>
        <v>73</v>
      </c>
      <c r="R260" s="162">
        <f t="shared" si="52"/>
        <v>75</v>
      </c>
      <c r="S260" s="162"/>
      <c r="T260" s="162">
        <f t="shared" si="54"/>
        <v>65</v>
      </c>
      <c r="U260" s="162">
        <f t="shared" si="55"/>
        <v>67</v>
      </c>
      <c r="V260" s="162">
        <f t="shared" si="56"/>
        <v>68</v>
      </c>
      <c r="W260" s="162">
        <f t="shared" si="57"/>
        <v>69</v>
      </c>
      <c r="X260" s="162">
        <f t="shared" si="58"/>
        <v>71</v>
      </c>
      <c r="Y260" s="162">
        <f t="shared" si="59"/>
        <v>73</v>
      </c>
      <c r="Z260" s="162">
        <f t="shared" si="60"/>
        <v>74</v>
      </c>
      <c r="AA260" s="162">
        <f t="shared" si="61"/>
        <v>75</v>
      </c>
    </row>
    <row r="261" spans="1:27">
      <c r="A261" s="73">
        <v>260</v>
      </c>
      <c r="B261" s="73" t="str">
        <f t="shared" si="53"/>
        <v>ACDEGHKL</v>
      </c>
      <c r="C261" s="73" t="s">
        <v>164</v>
      </c>
      <c r="D261" s="73" t="s">
        <v>150</v>
      </c>
      <c r="E261" s="73" t="s">
        <v>102</v>
      </c>
      <c r="F261" s="73" t="s">
        <v>96</v>
      </c>
      <c r="G261" s="73" t="s">
        <v>93</v>
      </c>
      <c r="H261" s="73" t="s">
        <v>101</v>
      </c>
      <c r="I261" s="73" t="s">
        <v>178</v>
      </c>
      <c r="J261" s="73" t="s">
        <v>165</v>
      </c>
      <c r="K261" s="162">
        <f t="shared" si="45"/>
        <v>72</v>
      </c>
      <c r="L261" s="162">
        <f t="shared" si="46"/>
        <v>71</v>
      </c>
      <c r="M261" s="162">
        <f t="shared" si="47"/>
        <v>69</v>
      </c>
      <c r="N261" s="162">
        <f t="shared" si="48"/>
        <v>67</v>
      </c>
      <c r="O261" s="162">
        <f t="shared" si="49"/>
        <v>65</v>
      </c>
      <c r="P261" s="162">
        <f t="shared" si="50"/>
        <v>68</v>
      </c>
      <c r="Q261" s="162">
        <f t="shared" si="51"/>
        <v>76</v>
      </c>
      <c r="R261" s="162">
        <f t="shared" si="52"/>
        <v>75</v>
      </c>
      <c r="S261" s="162"/>
      <c r="T261" s="162">
        <f t="shared" si="54"/>
        <v>65</v>
      </c>
      <c r="U261" s="162">
        <f t="shared" si="55"/>
        <v>67</v>
      </c>
      <c r="V261" s="162">
        <f t="shared" si="56"/>
        <v>68</v>
      </c>
      <c r="W261" s="162">
        <f t="shared" si="57"/>
        <v>69</v>
      </c>
      <c r="X261" s="162">
        <f t="shared" si="58"/>
        <v>71</v>
      </c>
      <c r="Y261" s="162">
        <f t="shared" si="59"/>
        <v>72</v>
      </c>
      <c r="Z261" s="162">
        <f t="shared" si="60"/>
        <v>75</v>
      </c>
      <c r="AA261" s="162">
        <f t="shared" si="61"/>
        <v>76</v>
      </c>
    </row>
    <row r="262" spans="1:27">
      <c r="A262" s="73">
        <v>261</v>
      </c>
      <c r="B262" s="73" t="str">
        <f t="shared" si="53"/>
        <v>ACDEGHJL</v>
      </c>
      <c r="C262" s="73" t="s">
        <v>164</v>
      </c>
      <c r="D262" s="73" t="s">
        <v>150</v>
      </c>
      <c r="E262" s="73" t="s">
        <v>151</v>
      </c>
      <c r="F262" s="73" t="s">
        <v>96</v>
      </c>
      <c r="G262" s="73" t="s">
        <v>93</v>
      </c>
      <c r="H262" s="73" t="s">
        <v>101</v>
      </c>
      <c r="I262" s="73" t="s">
        <v>178</v>
      </c>
      <c r="J262" s="73" t="s">
        <v>102</v>
      </c>
      <c r="K262" s="162">
        <f t="shared" si="45"/>
        <v>72</v>
      </c>
      <c r="L262" s="162">
        <f t="shared" si="46"/>
        <v>71</v>
      </c>
      <c r="M262" s="162">
        <f t="shared" si="47"/>
        <v>74</v>
      </c>
      <c r="N262" s="162">
        <f t="shared" si="48"/>
        <v>67</v>
      </c>
      <c r="O262" s="162">
        <f t="shared" si="49"/>
        <v>65</v>
      </c>
      <c r="P262" s="162">
        <f t="shared" si="50"/>
        <v>68</v>
      </c>
      <c r="Q262" s="162">
        <f t="shared" si="51"/>
        <v>76</v>
      </c>
      <c r="R262" s="162">
        <f t="shared" si="52"/>
        <v>69</v>
      </c>
      <c r="S262" s="162"/>
      <c r="T262" s="162">
        <f t="shared" si="54"/>
        <v>65</v>
      </c>
      <c r="U262" s="162">
        <f t="shared" si="55"/>
        <v>67</v>
      </c>
      <c r="V262" s="162">
        <f t="shared" si="56"/>
        <v>68</v>
      </c>
      <c r="W262" s="162">
        <f t="shared" si="57"/>
        <v>69</v>
      </c>
      <c r="X262" s="162">
        <f t="shared" si="58"/>
        <v>71</v>
      </c>
      <c r="Y262" s="162">
        <f t="shared" si="59"/>
        <v>72</v>
      </c>
      <c r="Z262" s="162">
        <f t="shared" si="60"/>
        <v>74</v>
      </c>
      <c r="AA262" s="162">
        <f t="shared" si="61"/>
        <v>76</v>
      </c>
    </row>
    <row r="263" spans="1:27">
      <c r="A263" s="73">
        <v>262</v>
      </c>
      <c r="B263" s="73" t="str">
        <f t="shared" si="53"/>
        <v>ACDEGHJK</v>
      </c>
      <c r="C263" s="73" t="s">
        <v>164</v>
      </c>
      <c r="D263" s="73" t="s">
        <v>150</v>
      </c>
      <c r="E263" s="73" t="s">
        <v>151</v>
      </c>
      <c r="F263" s="73" t="s">
        <v>96</v>
      </c>
      <c r="G263" s="73" t="s">
        <v>93</v>
      </c>
      <c r="H263" s="73" t="s">
        <v>101</v>
      </c>
      <c r="I263" s="73" t="s">
        <v>102</v>
      </c>
      <c r="J263" s="73" t="s">
        <v>165</v>
      </c>
      <c r="K263" s="162">
        <f t="shared" si="45"/>
        <v>72</v>
      </c>
      <c r="L263" s="162">
        <f t="shared" si="46"/>
        <v>71</v>
      </c>
      <c r="M263" s="162">
        <f t="shared" si="47"/>
        <v>74</v>
      </c>
      <c r="N263" s="162">
        <f t="shared" si="48"/>
        <v>67</v>
      </c>
      <c r="O263" s="162">
        <f t="shared" si="49"/>
        <v>65</v>
      </c>
      <c r="P263" s="162">
        <f t="shared" si="50"/>
        <v>68</v>
      </c>
      <c r="Q263" s="162">
        <f t="shared" si="51"/>
        <v>69</v>
      </c>
      <c r="R263" s="162">
        <f t="shared" si="52"/>
        <v>75</v>
      </c>
      <c r="S263" s="162"/>
      <c r="T263" s="162">
        <f t="shared" si="54"/>
        <v>65</v>
      </c>
      <c r="U263" s="162">
        <f t="shared" si="55"/>
        <v>67</v>
      </c>
      <c r="V263" s="162">
        <f t="shared" si="56"/>
        <v>68</v>
      </c>
      <c r="W263" s="162">
        <f t="shared" si="57"/>
        <v>69</v>
      </c>
      <c r="X263" s="162">
        <f t="shared" si="58"/>
        <v>71</v>
      </c>
      <c r="Y263" s="162">
        <f t="shared" si="59"/>
        <v>72</v>
      </c>
      <c r="Z263" s="162">
        <f t="shared" si="60"/>
        <v>74</v>
      </c>
      <c r="AA263" s="162">
        <f t="shared" si="61"/>
        <v>75</v>
      </c>
    </row>
    <row r="264" spans="1:27">
      <c r="A264" s="73">
        <v>263</v>
      </c>
      <c r="B264" s="73" t="str">
        <f t="shared" si="53"/>
        <v>ACDEGHIL</v>
      </c>
      <c r="C264" s="73" t="s">
        <v>164</v>
      </c>
      <c r="D264" s="73" t="s">
        <v>150</v>
      </c>
      <c r="E264" s="73" t="s">
        <v>102</v>
      </c>
      <c r="F264" s="73" t="s">
        <v>96</v>
      </c>
      <c r="G264" s="73" t="s">
        <v>93</v>
      </c>
      <c r="H264" s="73" t="s">
        <v>101</v>
      </c>
      <c r="I264" s="73" t="s">
        <v>178</v>
      </c>
      <c r="J264" s="73" t="s">
        <v>177</v>
      </c>
      <c r="K264" s="162">
        <f t="shared" si="45"/>
        <v>72</v>
      </c>
      <c r="L264" s="162">
        <f t="shared" si="46"/>
        <v>71</v>
      </c>
      <c r="M264" s="162">
        <f t="shared" si="47"/>
        <v>69</v>
      </c>
      <c r="N264" s="162">
        <f t="shared" si="48"/>
        <v>67</v>
      </c>
      <c r="O264" s="162">
        <f t="shared" si="49"/>
        <v>65</v>
      </c>
      <c r="P264" s="162">
        <f t="shared" si="50"/>
        <v>68</v>
      </c>
      <c r="Q264" s="162">
        <f t="shared" si="51"/>
        <v>76</v>
      </c>
      <c r="R264" s="162">
        <f t="shared" si="52"/>
        <v>73</v>
      </c>
      <c r="S264" s="162"/>
      <c r="T264" s="162">
        <f t="shared" si="54"/>
        <v>65</v>
      </c>
      <c r="U264" s="162">
        <f t="shared" si="55"/>
        <v>67</v>
      </c>
      <c r="V264" s="162">
        <f t="shared" si="56"/>
        <v>68</v>
      </c>
      <c r="W264" s="162">
        <f t="shared" si="57"/>
        <v>69</v>
      </c>
      <c r="X264" s="162">
        <f t="shared" si="58"/>
        <v>71</v>
      </c>
      <c r="Y264" s="162">
        <f t="shared" si="59"/>
        <v>72</v>
      </c>
      <c r="Z264" s="162">
        <f t="shared" si="60"/>
        <v>73</v>
      </c>
      <c r="AA264" s="162">
        <f t="shared" si="61"/>
        <v>76</v>
      </c>
    </row>
    <row r="265" spans="1:27">
      <c r="A265" s="73">
        <v>264</v>
      </c>
      <c r="B265" s="73" t="str">
        <f t="shared" si="53"/>
        <v>ACDEGHIK</v>
      </c>
      <c r="C265" s="73" t="s">
        <v>164</v>
      </c>
      <c r="D265" s="73" t="s">
        <v>150</v>
      </c>
      <c r="E265" s="73" t="s">
        <v>102</v>
      </c>
      <c r="F265" s="73" t="s">
        <v>96</v>
      </c>
      <c r="G265" s="73" t="s">
        <v>93</v>
      </c>
      <c r="H265" s="73" t="s">
        <v>101</v>
      </c>
      <c r="I265" s="73" t="s">
        <v>177</v>
      </c>
      <c r="J265" s="73" t="s">
        <v>165</v>
      </c>
      <c r="K265" s="162">
        <f t="shared" si="45"/>
        <v>72</v>
      </c>
      <c r="L265" s="162">
        <f t="shared" si="46"/>
        <v>71</v>
      </c>
      <c r="M265" s="162">
        <f t="shared" si="47"/>
        <v>69</v>
      </c>
      <c r="N265" s="162">
        <f t="shared" si="48"/>
        <v>67</v>
      </c>
      <c r="O265" s="162">
        <f t="shared" si="49"/>
        <v>65</v>
      </c>
      <c r="P265" s="162">
        <f t="shared" si="50"/>
        <v>68</v>
      </c>
      <c r="Q265" s="162">
        <f t="shared" si="51"/>
        <v>73</v>
      </c>
      <c r="R265" s="162">
        <f t="shared" si="52"/>
        <v>75</v>
      </c>
      <c r="S265" s="162"/>
      <c r="T265" s="162">
        <f t="shared" si="54"/>
        <v>65</v>
      </c>
      <c r="U265" s="162">
        <f t="shared" si="55"/>
        <v>67</v>
      </c>
      <c r="V265" s="162">
        <f t="shared" si="56"/>
        <v>68</v>
      </c>
      <c r="W265" s="162">
        <f t="shared" si="57"/>
        <v>69</v>
      </c>
      <c r="X265" s="162">
        <f t="shared" si="58"/>
        <v>71</v>
      </c>
      <c r="Y265" s="162">
        <f t="shared" si="59"/>
        <v>72</v>
      </c>
      <c r="Z265" s="162">
        <f t="shared" si="60"/>
        <v>73</v>
      </c>
      <c r="AA265" s="162">
        <f t="shared" si="61"/>
        <v>75</v>
      </c>
    </row>
    <row r="266" spans="1:27">
      <c r="A266" s="73">
        <v>265</v>
      </c>
      <c r="B266" s="73" t="str">
        <f t="shared" si="53"/>
        <v>ACDEGHIJ</v>
      </c>
      <c r="C266" s="73" t="s">
        <v>164</v>
      </c>
      <c r="D266" s="73" t="s">
        <v>150</v>
      </c>
      <c r="E266" s="73" t="s">
        <v>151</v>
      </c>
      <c r="F266" s="73" t="s">
        <v>96</v>
      </c>
      <c r="G266" s="73" t="s">
        <v>93</v>
      </c>
      <c r="H266" s="73" t="s">
        <v>101</v>
      </c>
      <c r="I266" s="73" t="s">
        <v>102</v>
      </c>
      <c r="J266" s="73" t="s">
        <v>177</v>
      </c>
      <c r="K266" s="162">
        <f t="shared" si="45"/>
        <v>72</v>
      </c>
      <c r="L266" s="162">
        <f t="shared" si="46"/>
        <v>71</v>
      </c>
      <c r="M266" s="162">
        <f t="shared" si="47"/>
        <v>74</v>
      </c>
      <c r="N266" s="162">
        <f t="shared" si="48"/>
        <v>67</v>
      </c>
      <c r="O266" s="162">
        <f t="shared" si="49"/>
        <v>65</v>
      </c>
      <c r="P266" s="162">
        <f t="shared" si="50"/>
        <v>68</v>
      </c>
      <c r="Q266" s="162">
        <f t="shared" si="51"/>
        <v>69</v>
      </c>
      <c r="R266" s="162">
        <f t="shared" si="52"/>
        <v>73</v>
      </c>
      <c r="S266" s="162"/>
      <c r="T266" s="162">
        <f t="shared" si="54"/>
        <v>65</v>
      </c>
      <c r="U266" s="162">
        <f t="shared" si="55"/>
        <v>67</v>
      </c>
      <c r="V266" s="162">
        <f t="shared" si="56"/>
        <v>68</v>
      </c>
      <c r="W266" s="162">
        <f t="shared" si="57"/>
        <v>69</v>
      </c>
      <c r="X266" s="162">
        <f t="shared" si="58"/>
        <v>71</v>
      </c>
      <c r="Y266" s="162">
        <f t="shared" si="59"/>
        <v>72</v>
      </c>
      <c r="Z266" s="162">
        <f t="shared" si="60"/>
        <v>73</v>
      </c>
      <c r="AA266" s="162">
        <f t="shared" si="61"/>
        <v>74</v>
      </c>
    </row>
    <row r="267" spans="1:27">
      <c r="A267" s="73">
        <v>266</v>
      </c>
      <c r="B267" s="73" t="str">
        <f t="shared" si="53"/>
        <v>ACDEFJKL</v>
      </c>
      <c r="C267" s="73" t="s">
        <v>96</v>
      </c>
      <c r="D267" s="73" t="s">
        <v>151</v>
      </c>
      <c r="E267" s="73" t="s">
        <v>102</v>
      </c>
      <c r="F267" s="73" t="s">
        <v>101</v>
      </c>
      <c r="G267" s="73" t="s">
        <v>93</v>
      </c>
      <c r="H267" s="73" t="s">
        <v>103</v>
      </c>
      <c r="I267" s="73" t="s">
        <v>178</v>
      </c>
      <c r="J267" s="73" t="s">
        <v>165</v>
      </c>
      <c r="K267" s="162">
        <f t="shared" si="45"/>
        <v>67</v>
      </c>
      <c r="L267" s="162">
        <f t="shared" si="46"/>
        <v>74</v>
      </c>
      <c r="M267" s="162">
        <f t="shared" si="47"/>
        <v>69</v>
      </c>
      <c r="N267" s="162">
        <f t="shared" si="48"/>
        <v>68</v>
      </c>
      <c r="O267" s="162">
        <f t="shared" si="49"/>
        <v>65</v>
      </c>
      <c r="P267" s="162">
        <f t="shared" si="50"/>
        <v>70</v>
      </c>
      <c r="Q267" s="162">
        <f t="shared" si="51"/>
        <v>76</v>
      </c>
      <c r="R267" s="162">
        <f t="shared" si="52"/>
        <v>75</v>
      </c>
      <c r="S267" s="162"/>
      <c r="T267" s="162">
        <f t="shared" si="54"/>
        <v>65</v>
      </c>
      <c r="U267" s="162">
        <f t="shared" si="55"/>
        <v>67</v>
      </c>
      <c r="V267" s="162">
        <f t="shared" si="56"/>
        <v>68</v>
      </c>
      <c r="W267" s="162">
        <f t="shared" si="57"/>
        <v>69</v>
      </c>
      <c r="X267" s="162">
        <f t="shared" si="58"/>
        <v>70</v>
      </c>
      <c r="Y267" s="162">
        <f t="shared" si="59"/>
        <v>74</v>
      </c>
      <c r="Z267" s="162">
        <f t="shared" si="60"/>
        <v>75</v>
      </c>
      <c r="AA267" s="162">
        <f t="shared" si="61"/>
        <v>76</v>
      </c>
    </row>
    <row r="268" spans="1:27">
      <c r="A268" s="73">
        <v>267</v>
      </c>
      <c r="B268" s="73" t="str">
        <f t="shared" si="53"/>
        <v>ACDEFIKL</v>
      </c>
      <c r="C268" s="73" t="s">
        <v>96</v>
      </c>
      <c r="D268" s="73" t="s">
        <v>102</v>
      </c>
      <c r="E268" s="73" t="s">
        <v>177</v>
      </c>
      <c r="F268" s="73" t="s">
        <v>101</v>
      </c>
      <c r="G268" s="73" t="s">
        <v>93</v>
      </c>
      <c r="H268" s="73" t="s">
        <v>103</v>
      </c>
      <c r="I268" s="73" t="s">
        <v>178</v>
      </c>
      <c r="J268" s="73" t="s">
        <v>165</v>
      </c>
      <c r="K268" s="162">
        <f t="shared" si="45"/>
        <v>67</v>
      </c>
      <c r="L268" s="162">
        <f t="shared" si="46"/>
        <v>69</v>
      </c>
      <c r="M268" s="162">
        <f t="shared" si="47"/>
        <v>73</v>
      </c>
      <c r="N268" s="162">
        <f t="shared" si="48"/>
        <v>68</v>
      </c>
      <c r="O268" s="162">
        <f t="shared" si="49"/>
        <v>65</v>
      </c>
      <c r="P268" s="162">
        <f>CODE(MID(H268,2,1))</f>
        <v>70</v>
      </c>
      <c r="Q268" s="162">
        <f>CODE(MID(I268,2,1))</f>
        <v>76</v>
      </c>
      <c r="R268" s="162">
        <f t="shared" ref="R268:R331" si="62">CODE(MID(J268,2,1))</f>
        <v>75</v>
      </c>
      <c r="S268" s="162"/>
      <c r="T268" s="162">
        <f t="shared" si="54"/>
        <v>65</v>
      </c>
      <c r="U268" s="162">
        <f t="shared" si="55"/>
        <v>67</v>
      </c>
      <c r="V268" s="162">
        <f t="shared" si="56"/>
        <v>68</v>
      </c>
      <c r="W268" s="162">
        <f t="shared" si="57"/>
        <v>69</v>
      </c>
      <c r="X268" s="162">
        <f t="shared" si="58"/>
        <v>70</v>
      </c>
      <c r="Y268" s="162">
        <f t="shared" si="59"/>
        <v>73</v>
      </c>
      <c r="Z268" s="162">
        <f t="shared" si="60"/>
        <v>75</v>
      </c>
      <c r="AA268" s="162">
        <f t="shared" si="61"/>
        <v>76</v>
      </c>
    </row>
    <row r="269" spans="1:27">
      <c r="A269" s="73">
        <v>268</v>
      </c>
      <c r="B269" s="73" t="str">
        <f t="shared" si="53"/>
        <v>ACDEFIJL</v>
      </c>
      <c r="C269" s="73" t="s">
        <v>96</v>
      </c>
      <c r="D269" s="73" t="s">
        <v>151</v>
      </c>
      <c r="E269" s="73" t="s">
        <v>102</v>
      </c>
      <c r="F269" s="73" t="s">
        <v>101</v>
      </c>
      <c r="G269" s="73" t="s">
        <v>93</v>
      </c>
      <c r="H269" s="73" t="s">
        <v>103</v>
      </c>
      <c r="I269" s="73" t="s">
        <v>178</v>
      </c>
      <c r="J269" s="73" t="s">
        <v>177</v>
      </c>
      <c r="K269" s="162">
        <f t="shared" ref="K269:Q305" si="63">CODE(MID(C269,2,1))</f>
        <v>67</v>
      </c>
      <c r="L269" s="162">
        <f t="shared" si="63"/>
        <v>74</v>
      </c>
      <c r="M269" s="162">
        <f t="shared" si="63"/>
        <v>69</v>
      </c>
      <c r="N269" s="162">
        <f t="shared" si="63"/>
        <v>68</v>
      </c>
      <c r="O269" s="162">
        <f t="shared" si="63"/>
        <v>65</v>
      </c>
      <c r="P269" s="162">
        <f t="shared" si="63"/>
        <v>70</v>
      </c>
      <c r="Q269" s="162">
        <f t="shared" si="63"/>
        <v>76</v>
      </c>
      <c r="R269" s="162">
        <f t="shared" si="62"/>
        <v>73</v>
      </c>
      <c r="S269" s="162"/>
      <c r="T269" s="162">
        <f t="shared" si="54"/>
        <v>65</v>
      </c>
      <c r="U269" s="162">
        <f t="shared" si="55"/>
        <v>67</v>
      </c>
      <c r="V269" s="162">
        <f t="shared" si="56"/>
        <v>68</v>
      </c>
      <c r="W269" s="162">
        <f t="shared" si="57"/>
        <v>69</v>
      </c>
      <c r="X269" s="162">
        <f t="shared" si="58"/>
        <v>70</v>
      </c>
      <c r="Y269" s="162">
        <f t="shared" si="59"/>
        <v>73</v>
      </c>
      <c r="Z269" s="162">
        <f t="shared" si="60"/>
        <v>74</v>
      </c>
      <c r="AA269" s="162">
        <f t="shared" si="61"/>
        <v>76</v>
      </c>
    </row>
    <row r="270" spans="1:27">
      <c r="A270" s="73">
        <v>269</v>
      </c>
      <c r="B270" s="73" t="str">
        <f t="shared" si="53"/>
        <v>ACDEFIJK</v>
      </c>
      <c r="C270" s="73" t="s">
        <v>96</v>
      </c>
      <c r="D270" s="73" t="s">
        <v>151</v>
      </c>
      <c r="E270" s="73" t="s">
        <v>102</v>
      </c>
      <c r="F270" s="73" t="s">
        <v>101</v>
      </c>
      <c r="G270" s="73" t="s">
        <v>93</v>
      </c>
      <c r="H270" s="73" t="s">
        <v>103</v>
      </c>
      <c r="I270" s="73" t="s">
        <v>177</v>
      </c>
      <c r="J270" s="73" t="s">
        <v>165</v>
      </c>
      <c r="K270" s="162">
        <f t="shared" si="63"/>
        <v>67</v>
      </c>
      <c r="L270" s="162">
        <f t="shared" si="63"/>
        <v>74</v>
      </c>
      <c r="M270" s="162">
        <f t="shared" si="63"/>
        <v>69</v>
      </c>
      <c r="N270" s="162">
        <f t="shared" si="63"/>
        <v>68</v>
      </c>
      <c r="O270" s="162">
        <f t="shared" si="63"/>
        <v>65</v>
      </c>
      <c r="P270" s="162">
        <f t="shared" si="63"/>
        <v>70</v>
      </c>
      <c r="Q270" s="162">
        <f t="shared" si="63"/>
        <v>73</v>
      </c>
      <c r="R270" s="162">
        <f t="shared" si="62"/>
        <v>75</v>
      </c>
      <c r="S270" s="162"/>
      <c r="T270" s="162">
        <f t="shared" si="54"/>
        <v>65</v>
      </c>
      <c r="U270" s="162">
        <f t="shared" si="55"/>
        <v>67</v>
      </c>
      <c r="V270" s="162">
        <f t="shared" si="56"/>
        <v>68</v>
      </c>
      <c r="W270" s="162">
        <f t="shared" si="57"/>
        <v>69</v>
      </c>
      <c r="X270" s="162">
        <f t="shared" si="58"/>
        <v>70</v>
      </c>
      <c r="Y270" s="162">
        <f t="shared" si="59"/>
        <v>73</v>
      </c>
      <c r="Z270" s="162">
        <f t="shared" si="60"/>
        <v>74</v>
      </c>
      <c r="AA270" s="162">
        <f t="shared" si="61"/>
        <v>75</v>
      </c>
    </row>
    <row r="271" spans="1:27">
      <c r="A271" s="73">
        <v>270</v>
      </c>
      <c r="B271" s="73" t="str">
        <f t="shared" si="53"/>
        <v>ACDEFHKL</v>
      </c>
      <c r="C271" s="73" t="s">
        <v>164</v>
      </c>
      <c r="D271" s="73" t="s">
        <v>102</v>
      </c>
      <c r="E271" s="73" t="s">
        <v>103</v>
      </c>
      <c r="F271" s="73" t="s">
        <v>96</v>
      </c>
      <c r="G271" s="73" t="s">
        <v>93</v>
      </c>
      <c r="H271" s="73" t="s">
        <v>101</v>
      </c>
      <c r="I271" s="73" t="s">
        <v>178</v>
      </c>
      <c r="J271" s="73" t="s">
        <v>165</v>
      </c>
      <c r="K271" s="162">
        <f t="shared" si="63"/>
        <v>72</v>
      </c>
      <c r="L271" s="162">
        <f t="shared" si="63"/>
        <v>69</v>
      </c>
      <c r="M271" s="162">
        <f t="shared" si="63"/>
        <v>70</v>
      </c>
      <c r="N271" s="162">
        <f t="shared" si="63"/>
        <v>67</v>
      </c>
      <c r="O271" s="162">
        <f t="shared" si="63"/>
        <v>65</v>
      </c>
      <c r="P271" s="162">
        <f t="shared" si="63"/>
        <v>68</v>
      </c>
      <c r="Q271" s="162">
        <f t="shared" si="63"/>
        <v>76</v>
      </c>
      <c r="R271" s="162">
        <f t="shared" si="62"/>
        <v>75</v>
      </c>
      <c r="S271" s="162"/>
      <c r="T271" s="162">
        <f t="shared" si="54"/>
        <v>65</v>
      </c>
      <c r="U271" s="162">
        <f t="shared" si="55"/>
        <v>67</v>
      </c>
      <c r="V271" s="162">
        <f t="shared" si="56"/>
        <v>68</v>
      </c>
      <c r="W271" s="162">
        <f t="shared" si="57"/>
        <v>69</v>
      </c>
      <c r="X271" s="162">
        <f t="shared" si="58"/>
        <v>70</v>
      </c>
      <c r="Y271" s="162">
        <f t="shared" si="59"/>
        <v>72</v>
      </c>
      <c r="Z271" s="162">
        <f t="shared" si="60"/>
        <v>75</v>
      </c>
      <c r="AA271" s="162">
        <f t="shared" si="61"/>
        <v>76</v>
      </c>
    </row>
    <row r="272" spans="1:27">
      <c r="A272" s="73">
        <v>271</v>
      </c>
      <c r="B272" s="73" t="str">
        <f t="shared" si="53"/>
        <v>ACDEFHJL</v>
      </c>
      <c r="C272" s="73" t="s">
        <v>164</v>
      </c>
      <c r="D272" s="73" t="s">
        <v>151</v>
      </c>
      <c r="E272" s="73" t="s">
        <v>103</v>
      </c>
      <c r="F272" s="73" t="s">
        <v>96</v>
      </c>
      <c r="G272" s="73" t="s">
        <v>93</v>
      </c>
      <c r="H272" s="73" t="s">
        <v>101</v>
      </c>
      <c r="I272" s="73" t="s">
        <v>178</v>
      </c>
      <c r="J272" s="73" t="s">
        <v>102</v>
      </c>
      <c r="K272" s="162">
        <f t="shared" si="63"/>
        <v>72</v>
      </c>
      <c r="L272" s="162">
        <f t="shared" si="63"/>
        <v>74</v>
      </c>
      <c r="M272" s="162">
        <f t="shared" si="63"/>
        <v>70</v>
      </c>
      <c r="N272" s="162">
        <f t="shared" si="63"/>
        <v>67</v>
      </c>
      <c r="O272" s="162">
        <f t="shared" si="63"/>
        <v>65</v>
      </c>
      <c r="P272" s="162">
        <f t="shared" si="63"/>
        <v>68</v>
      </c>
      <c r="Q272" s="162">
        <f t="shared" si="63"/>
        <v>76</v>
      </c>
      <c r="R272" s="162">
        <f t="shared" si="62"/>
        <v>69</v>
      </c>
      <c r="S272" s="162"/>
      <c r="T272" s="162">
        <f t="shared" si="54"/>
        <v>65</v>
      </c>
      <c r="U272" s="162">
        <f t="shared" si="55"/>
        <v>67</v>
      </c>
      <c r="V272" s="162">
        <f t="shared" si="56"/>
        <v>68</v>
      </c>
      <c r="W272" s="162">
        <f t="shared" si="57"/>
        <v>69</v>
      </c>
      <c r="X272" s="162">
        <f t="shared" si="58"/>
        <v>70</v>
      </c>
      <c r="Y272" s="162">
        <f t="shared" si="59"/>
        <v>72</v>
      </c>
      <c r="Z272" s="162">
        <f t="shared" si="60"/>
        <v>74</v>
      </c>
      <c r="AA272" s="162">
        <f t="shared" si="61"/>
        <v>76</v>
      </c>
    </row>
    <row r="273" spans="1:27">
      <c r="A273" s="73">
        <v>272</v>
      </c>
      <c r="B273" s="73" t="str">
        <f t="shared" si="53"/>
        <v>ACDEFHJK</v>
      </c>
      <c r="C273" s="73" t="s">
        <v>164</v>
      </c>
      <c r="D273" s="73" t="s">
        <v>151</v>
      </c>
      <c r="E273" s="73" t="s">
        <v>102</v>
      </c>
      <c r="F273" s="73" t="s">
        <v>96</v>
      </c>
      <c r="G273" s="73" t="s">
        <v>93</v>
      </c>
      <c r="H273" s="73" t="s">
        <v>103</v>
      </c>
      <c r="I273" s="73" t="s">
        <v>101</v>
      </c>
      <c r="J273" s="73" t="s">
        <v>165</v>
      </c>
      <c r="K273" s="162">
        <f t="shared" si="63"/>
        <v>72</v>
      </c>
      <c r="L273" s="162">
        <f t="shared" si="63"/>
        <v>74</v>
      </c>
      <c r="M273" s="162">
        <f t="shared" si="63"/>
        <v>69</v>
      </c>
      <c r="N273" s="162">
        <f t="shared" si="63"/>
        <v>67</v>
      </c>
      <c r="O273" s="162">
        <f t="shared" si="63"/>
        <v>65</v>
      </c>
      <c r="P273" s="162">
        <f t="shared" si="63"/>
        <v>70</v>
      </c>
      <c r="Q273" s="162">
        <f t="shared" si="63"/>
        <v>68</v>
      </c>
      <c r="R273" s="162">
        <f t="shared" si="62"/>
        <v>75</v>
      </c>
      <c r="S273" s="162"/>
      <c r="T273" s="162">
        <f t="shared" si="54"/>
        <v>65</v>
      </c>
      <c r="U273" s="162">
        <f t="shared" si="55"/>
        <v>67</v>
      </c>
      <c r="V273" s="162">
        <f t="shared" si="56"/>
        <v>68</v>
      </c>
      <c r="W273" s="162">
        <f t="shared" si="57"/>
        <v>69</v>
      </c>
      <c r="X273" s="162">
        <f t="shared" si="58"/>
        <v>70</v>
      </c>
      <c r="Y273" s="162">
        <f t="shared" si="59"/>
        <v>72</v>
      </c>
      <c r="Z273" s="162">
        <f t="shared" si="60"/>
        <v>74</v>
      </c>
      <c r="AA273" s="162">
        <f t="shared" si="61"/>
        <v>75</v>
      </c>
    </row>
    <row r="274" spans="1:27">
      <c r="A274" s="73">
        <v>273</v>
      </c>
      <c r="B274" s="73" t="str">
        <f t="shared" si="53"/>
        <v>ACDEFHIL</v>
      </c>
      <c r="C274" s="73" t="s">
        <v>164</v>
      </c>
      <c r="D274" s="73" t="s">
        <v>102</v>
      </c>
      <c r="E274" s="73" t="s">
        <v>103</v>
      </c>
      <c r="F274" s="73" t="s">
        <v>96</v>
      </c>
      <c r="G274" s="73" t="s">
        <v>93</v>
      </c>
      <c r="H274" s="73" t="s">
        <v>101</v>
      </c>
      <c r="I274" s="73" t="s">
        <v>178</v>
      </c>
      <c r="J274" s="73" t="s">
        <v>177</v>
      </c>
      <c r="K274" s="162">
        <f t="shared" si="63"/>
        <v>72</v>
      </c>
      <c r="L274" s="162">
        <f t="shared" si="63"/>
        <v>69</v>
      </c>
      <c r="M274" s="162">
        <f t="shared" si="63"/>
        <v>70</v>
      </c>
      <c r="N274" s="162">
        <f t="shared" si="63"/>
        <v>67</v>
      </c>
      <c r="O274" s="162">
        <f t="shared" si="63"/>
        <v>65</v>
      </c>
      <c r="P274" s="162">
        <f t="shared" si="63"/>
        <v>68</v>
      </c>
      <c r="Q274" s="162">
        <f t="shared" si="63"/>
        <v>76</v>
      </c>
      <c r="R274" s="162">
        <f t="shared" si="62"/>
        <v>73</v>
      </c>
      <c r="S274" s="162"/>
      <c r="T274" s="162">
        <f t="shared" si="54"/>
        <v>65</v>
      </c>
      <c r="U274" s="162">
        <f t="shared" si="55"/>
        <v>67</v>
      </c>
      <c r="V274" s="162">
        <f t="shared" si="56"/>
        <v>68</v>
      </c>
      <c r="W274" s="162">
        <f t="shared" si="57"/>
        <v>69</v>
      </c>
      <c r="X274" s="162">
        <f t="shared" si="58"/>
        <v>70</v>
      </c>
      <c r="Y274" s="162">
        <f t="shared" si="59"/>
        <v>72</v>
      </c>
      <c r="Z274" s="162">
        <f t="shared" si="60"/>
        <v>73</v>
      </c>
      <c r="AA274" s="162">
        <f t="shared" si="61"/>
        <v>76</v>
      </c>
    </row>
    <row r="275" spans="1:27">
      <c r="A275" s="73">
        <v>274</v>
      </c>
      <c r="B275" s="73" t="str">
        <f t="shared" si="53"/>
        <v>ACDEFHIK</v>
      </c>
      <c r="C275" s="73" t="s">
        <v>164</v>
      </c>
      <c r="D275" s="73" t="s">
        <v>102</v>
      </c>
      <c r="E275" s="73" t="s">
        <v>103</v>
      </c>
      <c r="F275" s="73" t="s">
        <v>96</v>
      </c>
      <c r="G275" s="73" t="s">
        <v>93</v>
      </c>
      <c r="H275" s="73" t="s">
        <v>101</v>
      </c>
      <c r="I275" s="73" t="s">
        <v>177</v>
      </c>
      <c r="J275" s="73" t="s">
        <v>165</v>
      </c>
      <c r="K275" s="162">
        <f t="shared" si="63"/>
        <v>72</v>
      </c>
      <c r="L275" s="162">
        <f t="shared" si="63"/>
        <v>69</v>
      </c>
      <c r="M275" s="162">
        <f t="shared" si="63"/>
        <v>70</v>
      </c>
      <c r="N275" s="162">
        <f t="shared" si="63"/>
        <v>67</v>
      </c>
      <c r="O275" s="162">
        <f t="shared" si="63"/>
        <v>65</v>
      </c>
      <c r="P275" s="162">
        <f t="shared" si="63"/>
        <v>68</v>
      </c>
      <c r="Q275" s="162">
        <f t="shared" si="63"/>
        <v>73</v>
      </c>
      <c r="R275" s="162">
        <f t="shared" si="62"/>
        <v>75</v>
      </c>
      <c r="S275" s="162"/>
      <c r="T275" s="162">
        <f t="shared" si="54"/>
        <v>65</v>
      </c>
      <c r="U275" s="162">
        <f t="shared" si="55"/>
        <v>67</v>
      </c>
      <c r="V275" s="162">
        <f t="shared" si="56"/>
        <v>68</v>
      </c>
      <c r="W275" s="162">
        <f t="shared" si="57"/>
        <v>69</v>
      </c>
      <c r="X275" s="162">
        <f t="shared" si="58"/>
        <v>70</v>
      </c>
      <c r="Y275" s="162">
        <f t="shared" si="59"/>
        <v>72</v>
      </c>
      <c r="Z275" s="162">
        <f t="shared" si="60"/>
        <v>73</v>
      </c>
      <c r="AA275" s="162">
        <f t="shared" si="61"/>
        <v>75</v>
      </c>
    </row>
    <row r="276" spans="1:27">
      <c r="A276" s="73">
        <v>275</v>
      </c>
      <c r="B276" s="73" t="str">
        <f t="shared" si="53"/>
        <v>ACDEFHIJ</v>
      </c>
      <c r="C276" s="73" t="s">
        <v>164</v>
      </c>
      <c r="D276" s="73" t="s">
        <v>151</v>
      </c>
      <c r="E276" s="73" t="s">
        <v>102</v>
      </c>
      <c r="F276" s="73" t="s">
        <v>96</v>
      </c>
      <c r="G276" s="73" t="s">
        <v>93</v>
      </c>
      <c r="H276" s="73" t="s">
        <v>103</v>
      </c>
      <c r="I276" s="73" t="s">
        <v>101</v>
      </c>
      <c r="J276" s="73" t="s">
        <v>177</v>
      </c>
      <c r="K276" s="162">
        <f t="shared" si="63"/>
        <v>72</v>
      </c>
      <c r="L276" s="162">
        <f t="shared" si="63"/>
        <v>74</v>
      </c>
      <c r="M276" s="162">
        <f t="shared" si="63"/>
        <v>69</v>
      </c>
      <c r="N276" s="162">
        <f t="shared" si="63"/>
        <v>67</v>
      </c>
      <c r="O276" s="162">
        <f t="shared" si="63"/>
        <v>65</v>
      </c>
      <c r="P276" s="162">
        <f t="shared" si="63"/>
        <v>70</v>
      </c>
      <c r="Q276" s="162">
        <f t="shared" si="63"/>
        <v>68</v>
      </c>
      <c r="R276" s="162">
        <f t="shared" si="62"/>
        <v>73</v>
      </c>
      <c r="S276" s="162"/>
      <c r="T276" s="162">
        <f t="shared" si="54"/>
        <v>65</v>
      </c>
      <c r="U276" s="162">
        <f t="shared" si="55"/>
        <v>67</v>
      </c>
      <c r="V276" s="162">
        <f t="shared" si="56"/>
        <v>68</v>
      </c>
      <c r="W276" s="162">
        <f t="shared" si="57"/>
        <v>69</v>
      </c>
      <c r="X276" s="162">
        <f t="shared" si="58"/>
        <v>70</v>
      </c>
      <c r="Y276" s="162">
        <f t="shared" si="59"/>
        <v>72</v>
      </c>
      <c r="Z276" s="162">
        <f t="shared" si="60"/>
        <v>73</v>
      </c>
      <c r="AA276" s="162">
        <f t="shared" si="61"/>
        <v>74</v>
      </c>
    </row>
    <row r="277" spans="1:27">
      <c r="A277" s="73">
        <v>276</v>
      </c>
      <c r="B277" s="73" t="str">
        <f t="shared" si="53"/>
        <v>ACDEFGKL</v>
      </c>
      <c r="C277" s="73" t="s">
        <v>96</v>
      </c>
      <c r="D277" s="73" t="s">
        <v>150</v>
      </c>
      <c r="E277" s="73" t="s">
        <v>102</v>
      </c>
      <c r="F277" s="73" t="s">
        <v>101</v>
      </c>
      <c r="G277" s="73" t="s">
        <v>93</v>
      </c>
      <c r="H277" s="73" t="s">
        <v>103</v>
      </c>
      <c r="I277" s="73" t="s">
        <v>178</v>
      </c>
      <c r="J277" s="73" t="s">
        <v>165</v>
      </c>
      <c r="K277" s="162">
        <f t="shared" si="63"/>
        <v>67</v>
      </c>
      <c r="L277" s="162">
        <f t="shared" si="63"/>
        <v>71</v>
      </c>
      <c r="M277" s="162">
        <f t="shared" si="63"/>
        <v>69</v>
      </c>
      <c r="N277" s="162">
        <f t="shared" si="63"/>
        <v>68</v>
      </c>
      <c r="O277" s="162">
        <f t="shared" si="63"/>
        <v>65</v>
      </c>
      <c r="P277" s="162">
        <f t="shared" si="63"/>
        <v>70</v>
      </c>
      <c r="Q277" s="162">
        <f t="shared" si="63"/>
        <v>76</v>
      </c>
      <c r="R277" s="162">
        <f t="shared" si="62"/>
        <v>75</v>
      </c>
      <c r="S277" s="162"/>
      <c r="T277" s="162">
        <f t="shared" si="54"/>
        <v>65</v>
      </c>
      <c r="U277" s="162">
        <f t="shared" si="55"/>
        <v>67</v>
      </c>
      <c r="V277" s="162">
        <f t="shared" si="56"/>
        <v>68</v>
      </c>
      <c r="W277" s="162">
        <f t="shared" si="57"/>
        <v>69</v>
      </c>
      <c r="X277" s="162">
        <f t="shared" si="58"/>
        <v>70</v>
      </c>
      <c r="Y277" s="162">
        <f t="shared" si="59"/>
        <v>71</v>
      </c>
      <c r="Z277" s="162">
        <f t="shared" si="60"/>
        <v>75</v>
      </c>
      <c r="AA277" s="162">
        <f t="shared" si="61"/>
        <v>76</v>
      </c>
    </row>
    <row r="278" spans="1:27">
      <c r="A278" s="73">
        <v>277</v>
      </c>
      <c r="B278" s="73" t="str">
        <f t="shared" si="53"/>
        <v>ACDEFGJL</v>
      </c>
      <c r="C278" s="73" t="s">
        <v>96</v>
      </c>
      <c r="D278" s="73" t="s">
        <v>150</v>
      </c>
      <c r="E278" s="73" t="s">
        <v>151</v>
      </c>
      <c r="F278" s="73" t="s">
        <v>101</v>
      </c>
      <c r="G278" s="73" t="s">
        <v>93</v>
      </c>
      <c r="H278" s="73" t="s">
        <v>103</v>
      </c>
      <c r="I278" s="73" t="s">
        <v>178</v>
      </c>
      <c r="J278" s="73" t="s">
        <v>102</v>
      </c>
      <c r="K278" s="162">
        <f t="shared" si="63"/>
        <v>67</v>
      </c>
      <c r="L278" s="162">
        <f t="shared" si="63"/>
        <v>71</v>
      </c>
      <c r="M278" s="162">
        <f t="shared" si="63"/>
        <v>74</v>
      </c>
      <c r="N278" s="162">
        <f t="shared" si="63"/>
        <v>68</v>
      </c>
      <c r="O278" s="162">
        <f t="shared" si="63"/>
        <v>65</v>
      </c>
      <c r="P278" s="162">
        <f t="shared" si="63"/>
        <v>70</v>
      </c>
      <c r="Q278" s="162">
        <f t="shared" si="63"/>
        <v>76</v>
      </c>
      <c r="R278" s="162">
        <f t="shared" si="62"/>
        <v>69</v>
      </c>
      <c r="S278" s="162"/>
      <c r="T278" s="162">
        <f t="shared" si="54"/>
        <v>65</v>
      </c>
      <c r="U278" s="162">
        <f t="shared" si="55"/>
        <v>67</v>
      </c>
      <c r="V278" s="162">
        <f t="shared" si="56"/>
        <v>68</v>
      </c>
      <c r="W278" s="162">
        <f t="shared" si="57"/>
        <v>69</v>
      </c>
      <c r="X278" s="162">
        <f t="shared" si="58"/>
        <v>70</v>
      </c>
      <c r="Y278" s="162">
        <f t="shared" si="59"/>
        <v>71</v>
      </c>
      <c r="Z278" s="162">
        <f t="shared" si="60"/>
        <v>74</v>
      </c>
      <c r="AA278" s="162">
        <f t="shared" si="61"/>
        <v>76</v>
      </c>
    </row>
    <row r="279" spans="1:27">
      <c r="A279" s="73">
        <v>278</v>
      </c>
      <c r="B279" s="73" t="str">
        <f t="shared" si="53"/>
        <v>ACDEFGJK</v>
      </c>
      <c r="C279" s="73" t="s">
        <v>96</v>
      </c>
      <c r="D279" s="73" t="s">
        <v>150</v>
      </c>
      <c r="E279" s="73" t="s">
        <v>151</v>
      </c>
      <c r="F279" s="73" t="s">
        <v>101</v>
      </c>
      <c r="G279" s="73" t="s">
        <v>93</v>
      </c>
      <c r="H279" s="73" t="s">
        <v>103</v>
      </c>
      <c r="I279" s="73" t="s">
        <v>102</v>
      </c>
      <c r="J279" s="73" t="s">
        <v>165</v>
      </c>
      <c r="K279" s="162">
        <f t="shared" si="63"/>
        <v>67</v>
      </c>
      <c r="L279" s="162">
        <f t="shared" si="63"/>
        <v>71</v>
      </c>
      <c r="M279" s="162">
        <f t="shared" si="63"/>
        <v>74</v>
      </c>
      <c r="N279" s="162">
        <f t="shared" si="63"/>
        <v>68</v>
      </c>
      <c r="O279" s="162">
        <f t="shared" si="63"/>
        <v>65</v>
      </c>
      <c r="P279" s="162">
        <f t="shared" si="63"/>
        <v>70</v>
      </c>
      <c r="Q279" s="162">
        <f t="shared" si="63"/>
        <v>69</v>
      </c>
      <c r="R279" s="162">
        <f t="shared" si="62"/>
        <v>75</v>
      </c>
      <c r="S279" s="162"/>
      <c r="T279" s="162">
        <f t="shared" si="54"/>
        <v>65</v>
      </c>
      <c r="U279" s="162">
        <f t="shared" si="55"/>
        <v>67</v>
      </c>
      <c r="V279" s="162">
        <f t="shared" si="56"/>
        <v>68</v>
      </c>
      <c r="W279" s="162">
        <f t="shared" si="57"/>
        <v>69</v>
      </c>
      <c r="X279" s="162">
        <f t="shared" si="58"/>
        <v>70</v>
      </c>
      <c r="Y279" s="162">
        <f t="shared" si="59"/>
        <v>71</v>
      </c>
      <c r="Z279" s="162">
        <f t="shared" si="60"/>
        <v>74</v>
      </c>
      <c r="AA279" s="162">
        <f t="shared" si="61"/>
        <v>75</v>
      </c>
    </row>
    <row r="280" spans="1:27">
      <c r="A280" s="73">
        <v>279</v>
      </c>
      <c r="B280" s="73" t="str">
        <f t="shared" si="53"/>
        <v>ACDEFGIL</v>
      </c>
      <c r="C280" s="73" t="s">
        <v>96</v>
      </c>
      <c r="D280" s="73" t="s">
        <v>150</v>
      </c>
      <c r="E280" s="73" t="s">
        <v>102</v>
      </c>
      <c r="F280" s="73" t="s">
        <v>101</v>
      </c>
      <c r="G280" s="73" t="s">
        <v>93</v>
      </c>
      <c r="H280" s="73" t="s">
        <v>103</v>
      </c>
      <c r="I280" s="73" t="s">
        <v>178</v>
      </c>
      <c r="J280" s="73" t="s">
        <v>177</v>
      </c>
      <c r="K280" s="162">
        <f t="shared" si="63"/>
        <v>67</v>
      </c>
      <c r="L280" s="162">
        <f t="shared" si="63"/>
        <v>71</v>
      </c>
      <c r="M280" s="162">
        <f t="shared" si="63"/>
        <v>69</v>
      </c>
      <c r="N280" s="162">
        <f t="shared" si="63"/>
        <v>68</v>
      </c>
      <c r="O280" s="162">
        <f t="shared" si="63"/>
        <v>65</v>
      </c>
      <c r="P280" s="162">
        <f t="shared" si="63"/>
        <v>70</v>
      </c>
      <c r="Q280" s="162">
        <f t="shared" si="63"/>
        <v>76</v>
      </c>
      <c r="R280" s="162">
        <f t="shared" si="62"/>
        <v>73</v>
      </c>
      <c r="S280" s="162"/>
      <c r="T280" s="162">
        <f t="shared" si="54"/>
        <v>65</v>
      </c>
      <c r="U280" s="162">
        <f t="shared" si="55"/>
        <v>67</v>
      </c>
      <c r="V280" s="162">
        <f t="shared" si="56"/>
        <v>68</v>
      </c>
      <c r="W280" s="162">
        <f t="shared" si="57"/>
        <v>69</v>
      </c>
      <c r="X280" s="162">
        <f t="shared" si="58"/>
        <v>70</v>
      </c>
      <c r="Y280" s="162">
        <f t="shared" si="59"/>
        <v>71</v>
      </c>
      <c r="Z280" s="162">
        <f t="shared" si="60"/>
        <v>73</v>
      </c>
      <c r="AA280" s="162">
        <f t="shared" si="61"/>
        <v>76</v>
      </c>
    </row>
    <row r="281" spans="1:27">
      <c r="A281" s="73">
        <v>280</v>
      </c>
      <c r="B281" s="73" t="str">
        <f t="shared" si="53"/>
        <v>ACDEFGIK</v>
      </c>
      <c r="C281" s="73" t="s">
        <v>96</v>
      </c>
      <c r="D281" s="73" t="s">
        <v>150</v>
      </c>
      <c r="E281" s="73" t="s">
        <v>102</v>
      </c>
      <c r="F281" s="73" t="s">
        <v>101</v>
      </c>
      <c r="G281" s="73" t="s">
        <v>93</v>
      </c>
      <c r="H281" s="73" t="s">
        <v>103</v>
      </c>
      <c r="I281" s="73" t="s">
        <v>177</v>
      </c>
      <c r="J281" s="73" t="s">
        <v>165</v>
      </c>
      <c r="K281" s="162">
        <f t="shared" si="63"/>
        <v>67</v>
      </c>
      <c r="L281" s="162">
        <f t="shared" si="63"/>
        <v>71</v>
      </c>
      <c r="M281" s="162">
        <f t="shared" si="63"/>
        <v>69</v>
      </c>
      <c r="N281" s="162">
        <f t="shared" si="63"/>
        <v>68</v>
      </c>
      <c r="O281" s="162">
        <f t="shared" si="63"/>
        <v>65</v>
      </c>
      <c r="P281" s="162">
        <f t="shared" si="63"/>
        <v>70</v>
      </c>
      <c r="Q281" s="162">
        <f t="shared" si="63"/>
        <v>73</v>
      </c>
      <c r="R281" s="162">
        <f t="shared" si="62"/>
        <v>75</v>
      </c>
      <c r="S281" s="162"/>
      <c r="T281" s="162">
        <f t="shared" si="54"/>
        <v>65</v>
      </c>
      <c r="U281" s="162">
        <f t="shared" si="55"/>
        <v>67</v>
      </c>
      <c r="V281" s="162">
        <f t="shared" si="56"/>
        <v>68</v>
      </c>
      <c r="W281" s="162">
        <f t="shared" si="57"/>
        <v>69</v>
      </c>
      <c r="X281" s="162">
        <f t="shared" si="58"/>
        <v>70</v>
      </c>
      <c r="Y281" s="162">
        <f t="shared" si="59"/>
        <v>71</v>
      </c>
      <c r="Z281" s="162">
        <f t="shared" si="60"/>
        <v>73</v>
      </c>
      <c r="AA281" s="162">
        <f t="shared" si="61"/>
        <v>75</v>
      </c>
    </row>
    <row r="282" spans="1:27">
      <c r="A282" s="73">
        <v>281</v>
      </c>
      <c r="B282" s="73" t="str">
        <f t="shared" si="53"/>
        <v>ACDEFGIJ</v>
      </c>
      <c r="C282" s="73" t="s">
        <v>96</v>
      </c>
      <c r="D282" s="73" t="s">
        <v>150</v>
      </c>
      <c r="E282" s="73" t="s">
        <v>151</v>
      </c>
      <c r="F282" s="73" t="s">
        <v>101</v>
      </c>
      <c r="G282" s="73" t="s">
        <v>93</v>
      </c>
      <c r="H282" s="73" t="s">
        <v>103</v>
      </c>
      <c r="I282" s="73" t="s">
        <v>102</v>
      </c>
      <c r="J282" s="73" t="s">
        <v>177</v>
      </c>
      <c r="K282" s="162">
        <f t="shared" si="63"/>
        <v>67</v>
      </c>
      <c r="L282" s="162">
        <f t="shared" si="63"/>
        <v>71</v>
      </c>
      <c r="M282" s="162">
        <f t="shared" si="63"/>
        <v>74</v>
      </c>
      <c r="N282" s="162">
        <f t="shared" si="63"/>
        <v>68</v>
      </c>
      <c r="O282" s="162">
        <f t="shared" si="63"/>
        <v>65</v>
      </c>
      <c r="P282" s="162">
        <f t="shared" si="63"/>
        <v>70</v>
      </c>
      <c r="Q282" s="162">
        <f t="shared" si="63"/>
        <v>69</v>
      </c>
      <c r="R282" s="162">
        <f t="shared" si="62"/>
        <v>73</v>
      </c>
      <c r="S282" s="162"/>
      <c r="T282" s="162">
        <f t="shared" si="54"/>
        <v>65</v>
      </c>
      <c r="U282" s="162">
        <f t="shared" si="55"/>
        <v>67</v>
      </c>
      <c r="V282" s="162">
        <f t="shared" si="56"/>
        <v>68</v>
      </c>
      <c r="W282" s="162">
        <f t="shared" si="57"/>
        <v>69</v>
      </c>
      <c r="X282" s="162">
        <f t="shared" si="58"/>
        <v>70</v>
      </c>
      <c r="Y282" s="162">
        <f t="shared" si="59"/>
        <v>71</v>
      </c>
      <c r="Z282" s="162">
        <f t="shared" si="60"/>
        <v>73</v>
      </c>
      <c r="AA282" s="162">
        <f t="shared" si="61"/>
        <v>74</v>
      </c>
    </row>
    <row r="283" spans="1:27">
      <c r="A283" s="73">
        <v>282</v>
      </c>
      <c r="B283" s="73" t="str">
        <f t="shared" si="53"/>
        <v>ACDEFGHL</v>
      </c>
      <c r="C283" s="73" t="s">
        <v>164</v>
      </c>
      <c r="D283" s="73" t="s">
        <v>150</v>
      </c>
      <c r="E283" s="73" t="s">
        <v>103</v>
      </c>
      <c r="F283" s="73" t="s">
        <v>96</v>
      </c>
      <c r="G283" s="73" t="s">
        <v>93</v>
      </c>
      <c r="H283" s="73" t="s">
        <v>101</v>
      </c>
      <c r="I283" s="73" t="s">
        <v>178</v>
      </c>
      <c r="J283" s="73" t="s">
        <v>102</v>
      </c>
      <c r="K283" s="162">
        <f t="shared" si="63"/>
        <v>72</v>
      </c>
      <c r="L283" s="162">
        <f t="shared" si="63"/>
        <v>71</v>
      </c>
      <c r="M283" s="162">
        <f t="shared" si="63"/>
        <v>70</v>
      </c>
      <c r="N283" s="162">
        <f t="shared" si="63"/>
        <v>67</v>
      </c>
      <c r="O283" s="162">
        <f t="shared" si="63"/>
        <v>65</v>
      </c>
      <c r="P283" s="162">
        <f t="shared" si="63"/>
        <v>68</v>
      </c>
      <c r="Q283" s="162">
        <f t="shared" si="63"/>
        <v>76</v>
      </c>
      <c r="R283" s="162">
        <f t="shared" si="62"/>
        <v>69</v>
      </c>
      <c r="S283" s="162"/>
      <c r="T283" s="162">
        <f t="shared" si="54"/>
        <v>65</v>
      </c>
      <c r="U283" s="162">
        <f t="shared" si="55"/>
        <v>67</v>
      </c>
      <c r="V283" s="162">
        <f t="shared" si="56"/>
        <v>68</v>
      </c>
      <c r="W283" s="162">
        <f t="shared" si="57"/>
        <v>69</v>
      </c>
      <c r="X283" s="162">
        <f t="shared" si="58"/>
        <v>70</v>
      </c>
      <c r="Y283" s="162">
        <f t="shared" si="59"/>
        <v>71</v>
      </c>
      <c r="Z283" s="162">
        <f t="shared" si="60"/>
        <v>72</v>
      </c>
      <c r="AA283" s="162">
        <f t="shared" si="61"/>
        <v>76</v>
      </c>
    </row>
    <row r="284" spans="1:27">
      <c r="A284" s="73">
        <v>283</v>
      </c>
      <c r="B284" s="73" t="str">
        <f t="shared" si="53"/>
        <v>ACDEFGHK</v>
      </c>
      <c r="C284" s="73" t="s">
        <v>164</v>
      </c>
      <c r="D284" s="73" t="s">
        <v>150</v>
      </c>
      <c r="E284" s="73" t="s">
        <v>102</v>
      </c>
      <c r="F284" s="73" t="s">
        <v>96</v>
      </c>
      <c r="G284" s="73" t="s">
        <v>93</v>
      </c>
      <c r="H284" s="73" t="s">
        <v>103</v>
      </c>
      <c r="I284" s="73" t="s">
        <v>101</v>
      </c>
      <c r="J284" s="73" t="s">
        <v>165</v>
      </c>
      <c r="K284" s="162">
        <f t="shared" si="63"/>
        <v>72</v>
      </c>
      <c r="L284" s="162">
        <f t="shared" si="63"/>
        <v>71</v>
      </c>
      <c r="M284" s="162">
        <f t="shared" si="63"/>
        <v>69</v>
      </c>
      <c r="N284" s="162">
        <f t="shared" si="63"/>
        <v>67</v>
      </c>
      <c r="O284" s="162">
        <f t="shared" si="63"/>
        <v>65</v>
      </c>
      <c r="P284" s="162">
        <f t="shared" si="63"/>
        <v>70</v>
      </c>
      <c r="Q284" s="162">
        <f t="shared" si="63"/>
        <v>68</v>
      </c>
      <c r="R284" s="162">
        <f t="shared" si="62"/>
        <v>75</v>
      </c>
      <c r="S284" s="162"/>
      <c r="T284" s="162">
        <f t="shared" si="54"/>
        <v>65</v>
      </c>
      <c r="U284" s="162">
        <f t="shared" si="55"/>
        <v>67</v>
      </c>
      <c r="V284" s="162">
        <f t="shared" si="56"/>
        <v>68</v>
      </c>
      <c r="W284" s="162">
        <f t="shared" si="57"/>
        <v>69</v>
      </c>
      <c r="X284" s="162">
        <f t="shared" si="58"/>
        <v>70</v>
      </c>
      <c r="Y284" s="162">
        <f t="shared" si="59"/>
        <v>71</v>
      </c>
      <c r="Z284" s="162">
        <f t="shared" si="60"/>
        <v>72</v>
      </c>
      <c r="AA284" s="162">
        <f t="shared" si="61"/>
        <v>75</v>
      </c>
    </row>
    <row r="285" spans="1:27">
      <c r="A285" s="73">
        <v>284</v>
      </c>
      <c r="B285" s="73" t="str">
        <f t="shared" si="53"/>
        <v>ACDEFGHJ</v>
      </c>
      <c r="C285" s="73" t="s">
        <v>164</v>
      </c>
      <c r="D285" s="73" t="s">
        <v>150</v>
      </c>
      <c r="E285" s="73" t="s">
        <v>151</v>
      </c>
      <c r="F285" s="73" t="s">
        <v>96</v>
      </c>
      <c r="G285" s="73" t="s">
        <v>93</v>
      </c>
      <c r="H285" s="73" t="s">
        <v>103</v>
      </c>
      <c r="I285" s="73" t="s">
        <v>101</v>
      </c>
      <c r="J285" s="73" t="s">
        <v>102</v>
      </c>
      <c r="K285" s="162">
        <f t="shared" si="63"/>
        <v>72</v>
      </c>
      <c r="L285" s="162">
        <f t="shared" si="63"/>
        <v>71</v>
      </c>
      <c r="M285" s="162">
        <f t="shared" si="63"/>
        <v>74</v>
      </c>
      <c r="N285" s="162">
        <f t="shared" si="63"/>
        <v>67</v>
      </c>
      <c r="O285" s="162">
        <f t="shared" si="63"/>
        <v>65</v>
      </c>
      <c r="P285" s="162">
        <f t="shared" si="63"/>
        <v>70</v>
      </c>
      <c r="Q285" s="162">
        <f t="shared" si="63"/>
        <v>68</v>
      </c>
      <c r="R285" s="162">
        <f t="shared" si="62"/>
        <v>69</v>
      </c>
      <c r="S285" s="162"/>
      <c r="T285" s="162">
        <f t="shared" si="54"/>
        <v>65</v>
      </c>
      <c r="U285" s="162">
        <f t="shared" si="55"/>
        <v>67</v>
      </c>
      <c r="V285" s="162">
        <f t="shared" si="56"/>
        <v>68</v>
      </c>
      <c r="W285" s="162">
        <f t="shared" si="57"/>
        <v>69</v>
      </c>
      <c r="X285" s="162">
        <f t="shared" si="58"/>
        <v>70</v>
      </c>
      <c r="Y285" s="162">
        <f t="shared" si="59"/>
        <v>71</v>
      </c>
      <c r="Z285" s="162">
        <f t="shared" si="60"/>
        <v>72</v>
      </c>
      <c r="AA285" s="162">
        <f t="shared" si="61"/>
        <v>74</v>
      </c>
    </row>
    <row r="286" spans="1:27">
      <c r="A286" s="73">
        <v>285</v>
      </c>
      <c r="B286" s="73" t="str">
        <f t="shared" si="53"/>
        <v>ACDEFGHI</v>
      </c>
      <c r="C286" s="73" t="s">
        <v>164</v>
      </c>
      <c r="D286" s="73" t="s">
        <v>150</v>
      </c>
      <c r="E286" s="73" t="s">
        <v>102</v>
      </c>
      <c r="F286" s="73" t="s">
        <v>96</v>
      </c>
      <c r="G286" s="73" t="s">
        <v>93</v>
      </c>
      <c r="H286" s="73" t="s">
        <v>103</v>
      </c>
      <c r="I286" s="73" t="s">
        <v>101</v>
      </c>
      <c r="J286" s="73" t="s">
        <v>177</v>
      </c>
      <c r="K286" s="162">
        <f t="shared" si="63"/>
        <v>72</v>
      </c>
      <c r="L286" s="162">
        <f t="shared" si="63"/>
        <v>71</v>
      </c>
      <c r="M286" s="162">
        <f t="shared" si="63"/>
        <v>69</v>
      </c>
      <c r="N286" s="162">
        <f t="shared" si="63"/>
        <v>67</v>
      </c>
      <c r="O286" s="162">
        <f t="shared" si="63"/>
        <v>65</v>
      </c>
      <c r="P286" s="162">
        <f t="shared" si="63"/>
        <v>70</v>
      </c>
      <c r="Q286" s="162">
        <f t="shared" si="63"/>
        <v>68</v>
      </c>
      <c r="R286" s="162">
        <f t="shared" si="62"/>
        <v>73</v>
      </c>
      <c r="S286" s="162"/>
      <c r="T286" s="162">
        <f t="shared" si="54"/>
        <v>65</v>
      </c>
      <c r="U286" s="162">
        <f t="shared" si="55"/>
        <v>67</v>
      </c>
      <c r="V286" s="162">
        <f t="shared" si="56"/>
        <v>68</v>
      </c>
      <c r="W286" s="162">
        <f t="shared" si="57"/>
        <v>69</v>
      </c>
      <c r="X286" s="162">
        <f t="shared" si="58"/>
        <v>70</v>
      </c>
      <c r="Y286" s="162">
        <f t="shared" si="59"/>
        <v>71</v>
      </c>
      <c r="Z286" s="162">
        <f t="shared" si="60"/>
        <v>72</v>
      </c>
      <c r="AA286" s="162">
        <f t="shared" si="61"/>
        <v>73</v>
      </c>
    </row>
    <row r="287" spans="1:27">
      <c r="A287" s="73">
        <v>286</v>
      </c>
      <c r="B287" s="73" t="str">
        <f t="shared" si="53"/>
        <v>ABGHIJKL</v>
      </c>
      <c r="C287" s="73" t="s">
        <v>164</v>
      </c>
      <c r="D287" s="73" t="s">
        <v>151</v>
      </c>
      <c r="E287" s="73" t="s">
        <v>95</v>
      </c>
      <c r="F287" s="73" t="s">
        <v>93</v>
      </c>
      <c r="G287" s="73" t="s">
        <v>177</v>
      </c>
      <c r="H287" s="73" t="s">
        <v>150</v>
      </c>
      <c r="I287" s="73" t="s">
        <v>178</v>
      </c>
      <c r="J287" s="73" t="s">
        <v>165</v>
      </c>
      <c r="K287" s="162">
        <f t="shared" si="63"/>
        <v>72</v>
      </c>
      <c r="L287" s="162">
        <f t="shared" si="63"/>
        <v>74</v>
      </c>
      <c r="M287" s="162">
        <f t="shared" si="63"/>
        <v>66</v>
      </c>
      <c r="N287" s="162">
        <f t="shared" si="63"/>
        <v>65</v>
      </c>
      <c r="O287" s="162">
        <f t="shared" si="63"/>
        <v>73</v>
      </c>
      <c r="P287" s="162">
        <f t="shared" si="63"/>
        <v>71</v>
      </c>
      <c r="Q287" s="162">
        <f t="shared" si="63"/>
        <v>76</v>
      </c>
      <c r="R287" s="162">
        <f t="shared" si="62"/>
        <v>75</v>
      </c>
      <c r="S287" s="162"/>
      <c r="T287" s="162">
        <f t="shared" si="54"/>
        <v>65</v>
      </c>
      <c r="U287" s="162">
        <f t="shared" si="55"/>
        <v>66</v>
      </c>
      <c r="V287" s="162">
        <f t="shared" si="56"/>
        <v>71</v>
      </c>
      <c r="W287" s="162">
        <f t="shared" si="57"/>
        <v>72</v>
      </c>
      <c r="X287" s="162">
        <f t="shared" si="58"/>
        <v>73</v>
      </c>
      <c r="Y287" s="162">
        <f t="shared" si="59"/>
        <v>74</v>
      </c>
      <c r="Z287" s="162">
        <f t="shared" si="60"/>
        <v>75</v>
      </c>
      <c r="AA287" s="162">
        <f t="shared" si="61"/>
        <v>76</v>
      </c>
    </row>
    <row r="288" spans="1:27">
      <c r="A288" s="73">
        <v>287</v>
      </c>
      <c r="B288" s="73" t="str">
        <f t="shared" si="53"/>
        <v>ABFHIJKL</v>
      </c>
      <c r="C288" s="73" t="s">
        <v>164</v>
      </c>
      <c r="D288" s="73" t="s">
        <v>151</v>
      </c>
      <c r="E288" s="73" t="s">
        <v>95</v>
      </c>
      <c r="F288" s="73" t="s">
        <v>93</v>
      </c>
      <c r="G288" s="73" t="s">
        <v>177</v>
      </c>
      <c r="H288" s="73" t="s">
        <v>103</v>
      </c>
      <c r="I288" s="73" t="s">
        <v>178</v>
      </c>
      <c r="J288" s="73" t="s">
        <v>165</v>
      </c>
      <c r="K288" s="162">
        <f t="shared" si="63"/>
        <v>72</v>
      </c>
      <c r="L288" s="162">
        <f t="shared" si="63"/>
        <v>74</v>
      </c>
      <c r="M288" s="162">
        <f t="shared" si="63"/>
        <v>66</v>
      </c>
      <c r="N288" s="162">
        <f t="shared" si="63"/>
        <v>65</v>
      </c>
      <c r="O288" s="162">
        <f t="shared" si="63"/>
        <v>73</v>
      </c>
      <c r="P288" s="162">
        <f t="shared" si="63"/>
        <v>70</v>
      </c>
      <c r="Q288" s="162">
        <f t="shared" si="63"/>
        <v>76</v>
      </c>
      <c r="R288" s="162">
        <f t="shared" si="62"/>
        <v>75</v>
      </c>
      <c r="S288" s="162"/>
      <c r="T288" s="162">
        <f t="shared" si="54"/>
        <v>65</v>
      </c>
      <c r="U288" s="162">
        <f t="shared" si="55"/>
        <v>66</v>
      </c>
      <c r="V288" s="162">
        <f t="shared" si="56"/>
        <v>70</v>
      </c>
      <c r="W288" s="162">
        <f t="shared" si="57"/>
        <v>72</v>
      </c>
      <c r="X288" s="162">
        <f t="shared" si="58"/>
        <v>73</v>
      </c>
      <c r="Y288" s="162">
        <f t="shared" si="59"/>
        <v>74</v>
      </c>
      <c r="Z288" s="162">
        <f t="shared" si="60"/>
        <v>75</v>
      </c>
      <c r="AA288" s="162">
        <f t="shared" si="61"/>
        <v>76</v>
      </c>
    </row>
    <row r="289" spans="1:27">
      <c r="A289" s="73">
        <v>288</v>
      </c>
      <c r="B289" s="73" t="str">
        <f t="shared" si="53"/>
        <v>ABFGIJKL</v>
      </c>
      <c r="C289" s="73" t="s">
        <v>177</v>
      </c>
      <c r="D289" s="73" t="s">
        <v>151</v>
      </c>
      <c r="E289" s="73" t="s">
        <v>95</v>
      </c>
      <c r="F289" s="73" t="s">
        <v>103</v>
      </c>
      <c r="G289" s="73" t="s">
        <v>93</v>
      </c>
      <c r="H289" s="73" t="s">
        <v>150</v>
      </c>
      <c r="I289" s="73" t="s">
        <v>178</v>
      </c>
      <c r="J289" s="73" t="s">
        <v>165</v>
      </c>
      <c r="K289" s="162">
        <f t="shared" si="63"/>
        <v>73</v>
      </c>
      <c r="L289" s="162">
        <f t="shared" si="63"/>
        <v>74</v>
      </c>
      <c r="M289" s="162">
        <f t="shared" si="63"/>
        <v>66</v>
      </c>
      <c r="N289" s="162">
        <f t="shared" si="63"/>
        <v>70</v>
      </c>
      <c r="O289" s="162">
        <f t="shared" si="63"/>
        <v>65</v>
      </c>
      <c r="P289" s="162">
        <f t="shared" si="63"/>
        <v>71</v>
      </c>
      <c r="Q289" s="162">
        <f t="shared" si="63"/>
        <v>76</v>
      </c>
      <c r="R289" s="162">
        <f t="shared" si="62"/>
        <v>75</v>
      </c>
      <c r="S289" s="162"/>
      <c r="T289" s="162">
        <f t="shared" si="54"/>
        <v>65</v>
      </c>
      <c r="U289" s="162">
        <f t="shared" si="55"/>
        <v>66</v>
      </c>
      <c r="V289" s="162">
        <f t="shared" si="56"/>
        <v>70</v>
      </c>
      <c r="W289" s="162">
        <f t="shared" si="57"/>
        <v>71</v>
      </c>
      <c r="X289" s="162">
        <f t="shared" si="58"/>
        <v>73</v>
      </c>
      <c r="Y289" s="162">
        <f t="shared" si="59"/>
        <v>74</v>
      </c>
      <c r="Z289" s="162">
        <f t="shared" si="60"/>
        <v>75</v>
      </c>
      <c r="AA289" s="162">
        <f t="shared" si="61"/>
        <v>76</v>
      </c>
    </row>
    <row r="290" spans="1:27">
      <c r="A290" s="73">
        <v>289</v>
      </c>
      <c r="B290" s="73" t="str">
        <f t="shared" si="53"/>
        <v>ABFGHJKL</v>
      </c>
      <c r="C290" s="73" t="s">
        <v>164</v>
      </c>
      <c r="D290" s="73" t="s">
        <v>151</v>
      </c>
      <c r="E290" s="73" t="s">
        <v>95</v>
      </c>
      <c r="F290" s="73" t="s">
        <v>103</v>
      </c>
      <c r="G290" s="73" t="s">
        <v>93</v>
      </c>
      <c r="H290" s="73" t="s">
        <v>150</v>
      </c>
      <c r="I290" s="73" t="s">
        <v>178</v>
      </c>
      <c r="J290" s="73" t="s">
        <v>165</v>
      </c>
      <c r="K290" s="162">
        <f t="shared" si="63"/>
        <v>72</v>
      </c>
      <c r="L290" s="162">
        <f t="shared" si="63"/>
        <v>74</v>
      </c>
      <c r="M290" s="162">
        <f t="shared" si="63"/>
        <v>66</v>
      </c>
      <c r="N290" s="162">
        <f t="shared" si="63"/>
        <v>70</v>
      </c>
      <c r="O290" s="162">
        <f t="shared" si="63"/>
        <v>65</v>
      </c>
      <c r="P290" s="162">
        <f t="shared" si="63"/>
        <v>71</v>
      </c>
      <c r="Q290" s="162">
        <f t="shared" si="63"/>
        <v>76</v>
      </c>
      <c r="R290" s="162">
        <f t="shared" si="62"/>
        <v>75</v>
      </c>
      <c r="S290" s="162"/>
      <c r="T290" s="162">
        <f t="shared" si="54"/>
        <v>65</v>
      </c>
      <c r="U290" s="162">
        <f t="shared" si="55"/>
        <v>66</v>
      </c>
      <c r="V290" s="162">
        <f t="shared" si="56"/>
        <v>70</v>
      </c>
      <c r="W290" s="162">
        <f t="shared" si="57"/>
        <v>71</v>
      </c>
      <c r="X290" s="162">
        <f t="shared" si="58"/>
        <v>72</v>
      </c>
      <c r="Y290" s="162">
        <f t="shared" si="59"/>
        <v>74</v>
      </c>
      <c r="Z290" s="162">
        <f t="shared" si="60"/>
        <v>75</v>
      </c>
      <c r="AA290" s="162">
        <f t="shared" si="61"/>
        <v>76</v>
      </c>
    </row>
    <row r="291" spans="1:27">
      <c r="A291" s="73">
        <v>290</v>
      </c>
      <c r="B291" s="73" t="str">
        <f t="shared" si="53"/>
        <v>ABFGHIKL</v>
      </c>
      <c r="C291" s="73" t="s">
        <v>164</v>
      </c>
      <c r="D291" s="73" t="s">
        <v>150</v>
      </c>
      <c r="E291" s="73" t="s">
        <v>95</v>
      </c>
      <c r="F291" s="73" t="s">
        <v>93</v>
      </c>
      <c r="G291" s="73" t="s">
        <v>177</v>
      </c>
      <c r="H291" s="73" t="s">
        <v>103</v>
      </c>
      <c r="I291" s="73" t="s">
        <v>178</v>
      </c>
      <c r="J291" s="73" t="s">
        <v>165</v>
      </c>
      <c r="K291" s="162">
        <f t="shared" si="63"/>
        <v>72</v>
      </c>
      <c r="L291" s="162">
        <f t="shared" si="63"/>
        <v>71</v>
      </c>
      <c r="M291" s="162">
        <f t="shared" si="63"/>
        <v>66</v>
      </c>
      <c r="N291" s="162">
        <f t="shared" si="63"/>
        <v>65</v>
      </c>
      <c r="O291" s="162">
        <f t="shared" si="63"/>
        <v>73</v>
      </c>
      <c r="P291" s="162">
        <f t="shared" si="63"/>
        <v>70</v>
      </c>
      <c r="Q291" s="162">
        <f t="shared" si="63"/>
        <v>76</v>
      </c>
      <c r="R291" s="162">
        <f t="shared" si="62"/>
        <v>75</v>
      </c>
      <c r="S291" s="162"/>
      <c r="T291" s="162">
        <f t="shared" si="54"/>
        <v>65</v>
      </c>
      <c r="U291" s="162">
        <f t="shared" si="55"/>
        <v>66</v>
      </c>
      <c r="V291" s="162">
        <f t="shared" si="56"/>
        <v>70</v>
      </c>
      <c r="W291" s="162">
        <f t="shared" si="57"/>
        <v>71</v>
      </c>
      <c r="X291" s="162">
        <f t="shared" si="58"/>
        <v>72</v>
      </c>
      <c r="Y291" s="162">
        <f t="shared" si="59"/>
        <v>73</v>
      </c>
      <c r="Z291" s="162">
        <f t="shared" si="60"/>
        <v>75</v>
      </c>
      <c r="AA291" s="162">
        <f t="shared" si="61"/>
        <v>76</v>
      </c>
    </row>
    <row r="292" spans="1:27">
      <c r="A292" s="73">
        <v>291</v>
      </c>
      <c r="B292" s="73" t="str">
        <f t="shared" si="53"/>
        <v>ABFGHIJL</v>
      </c>
      <c r="C292" s="73" t="s">
        <v>164</v>
      </c>
      <c r="D292" s="73" t="s">
        <v>151</v>
      </c>
      <c r="E292" s="73" t="s">
        <v>95</v>
      </c>
      <c r="F292" s="73" t="s">
        <v>103</v>
      </c>
      <c r="G292" s="73" t="s">
        <v>93</v>
      </c>
      <c r="H292" s="73" t="s">
        <v>150</v>
      </c>
      <c r="I292" s="73" t="s">
        <v>178</v>
      </c>
      <c r="J292" s="73" t="s">
        <v>177</v>
      </c>
      <c r="K292" s="162">
        <f t="shared" si="63"/>
        <v>72</v>
      </c>
      <c r="L292" s="162">
        <f t="shared" si="63"/>
        <v>74</v>
      </c>
      <c r="M292" s="162">
        <f t="shared" si="63"/>
        <v>66</v>
      </c>
      <c r="N292" s="162">
        <f t="shared" si="63"/>
        <v>70</v>
      </c>
      <c r="O292" s="162">
        <f t="shared" si="63"/>
        <v>65</v>
      </c>
      <c r="P292" s="162">
        <f t="shared" si="63"/>
        <v>71</v>
      </c>
      <c r="Q292" s="162">
        <f t="shared" si="63"/>
        <v>76</v>
      </c>
      <c r="R292" s="162">
        <f t="shared" si="62"/>
        <v>73</v>
      </c>
      <c r="S292" s="162"/>
      <c r="T292" s="162">
        <f t="shared" si="54"/>
        <v>65</v>
      </c>
      <c r="U292" s="162">
        <f t="shared" si="55"/>
        <v>66</v>
      </c>
      <c r="V292" s="162">
        <f t="shared" si="56"/>
        <v>70</v>
      </c>
      <c r="W292" s="162">
        <f t="shared" si="57"/>
        <v>71</v>
      </c>
      <c r="X292" s="162">
        <f t="shared" si="58"/>
        <v>72</v>
      </c>
      <c r="Y292" s="162">
        <f t="shared" si="59"/>
        <v>73</v>
      </c>
      <c r="Z292" s="162">
        <f t="shared" si="60"/>
        <v>74</v>
      </c>
      <c r="AA292" s="162">
        <f t="shared" si="61"/>
        <v>76</v>
      </c>
    </row>
    <row r="293" spans="1:27">
      <c r="A293" s="73">
        <v>292</v>
      </c>
      <c r="B293" s="73" t="str">
        <f t="shared" si="53"/>
        <v>ABFGHIJK</v>
      </c>
      <c r="C293" s="73" t="s">
        <v>164</v>
      </c>
      <c r="D293" s="73" t="s">
        <v>151</v>
      </c>
      <c r="E293" s="73" t="s">
        <v>95</v>
      </c>
      <c r="F293" s="73" t="s">
        <v>103</v>
      </c>
      <c r="G293" s="73" t="s">
        <v>93</v>
      </c>
      <c r="H293" s="73" t="s">
        <v>150</v>
      </c>
      <c r="I293" s="73" t="s">
        <v>177</v>
      </c>
      <c r="J293" s="73" t="s">
        <v>165</v>
      </c>
      <c r="K293" s="162">
        <f t="shared" si="63"/>
        <v>72</v>
      </c>
      <c r="L293" s="162">
        <f t="shared" si="63"/>
        <v>74</v>
      </c>
      <c r="M293" s="162">
        <f t="shared" si="63"/>
        <v>66</v>
      </c>
      <c r="N293" s="162">
        <f t="shared" si="63"/>
        <v>70</v>
      </c>
      <c r="O293" s="162">
        <f t="shared" si="63"/>
        <v>65</v>
      </c>
      <c r="P293" s="162">
        <f t="shared" si="63"/>
        <v>71</v>
      </c>
      <c r="Q293" s="162">
        <f t="shared" si="63"/>
        <v>73</v>
      </c>
      <c r="R293" s="162">
        <f t="shared" si="62"/>
        <v>75</v>
      </c>
      <c r="S293" s="162"/>
      <c r="T293" s="162">
        <f t="shared" si="54"/>
        <v>65</v>
      </c>
      <c r="U293" s="162">
        <f t="shared" si="55"/>
        <v>66</v>
      </c>
      <c r="V293" s="162">
        <f t="shared" si="56"/>
        <v>70</v>
      </c>
      <c r="W293" s="162">
        <f t="shared" si="57"/>
        <v>71</v>
      </c>
      <c r="X293" s="162">
        <f t="shared" si="58"/>
        <v>72</v>
      </c>
      <c r="Y293" s="162">
        <f t="shared" si="59"/>
        <v>73</v>
      </c>
      <c r="Z293" s="162">
        <f t="shared" si="60"/>
        <v>74</v>
      </c>
      <c r="AA293" s="162">
        <f t="shared" si="61"/>
        <v>75</v>
      </c>
    </row>
    <row r="294" spans="1:27">
      <c r="A294" s="73">
        <v>293</v>
      </c>
      <c r="B294" s="73" t="str">
        <f t="shared" si="53"/>
        <v>ABEHIJKL</v>
      </c>
      <c r="C294" s="73" t="s">
        <v>102</v>
      </c>
      <c r="D294" s="73" t="s">
        <v>151</v>
      </c>
      <c r="E294" s="73" t="s">
        <v>95</v>
      </c>
      <c r="F294" s="73" t="s">
        <v>93</v>
      </c>
      <c r="G294" s="73" t="s">
        <v>177</v>
      </c>
      <c r="H294" s="73" t="s">
        <v>164</v>
      </c>
      <c r="I294" s="73" t="s">
        <v>178</v>
      </c>
      <c r="J294" s="73" t="s">
        <v>165</v>
      </c>
      <c r="K294" s="162">
        <f t="shared" si="63"/>
        <v>69</v>
      </c>
      <c r="L294" s="162">
        <f t="shared" si="63"/>
        <v>74</v>
      </c>
      <c r="M294" s="162">
        <f t="shared" si="63"/>
        <v>66</v>
      </c>
      <c r="N294" s="162">
        <f t="shared" si="63"/>
        <v>65</v>
      </c>
      <c r="O294" s="162">
        <f t="shared" si="63"/>
        <v>73</v>
      </c>
      <c r="P294" s="162">
        <f t="shared" si="63"/>
        <v>72</v>
      </c>
      <c r="Q294" s="162">
        <f t="shared" si="63"/>
        <v>76</v>
      </c>
      <c r="R294" s="162">
        <f t="shared" si="62"/>
        <v>75</v>
      </c>
      <c r="S294" s="162"/>
      <c r="T294" s="162">
        <f t="shared" si="54"/>
        <v>65</v>
      </c>
      <c r="U294" s="162">
        <f t="shared" si="55"/>
        <v>66</v>
      </c>
      <c r="V294" s="162">
        <f t="shared" si="56"/>
        <v>69</v>
      </c>
      <c r="W294" s="162">
        <f t="shared" si="57"/>
        <v>72</v>
      </c>
      <c r="X294" s="162">
        <f t="shared" si="58"/>
        <v>73</v>
      </c>
      <c r="Y294" s="162">
        <f t="shared" si="59"/>
        <v>74</v>
      </c>
      <c r="Z294" s="162">
        <f t="shared" si="60"/>
        <v>75</v>
      </c>
      <c r="AA294" s="162">
        <f t="shared" si="61"/>
        <v>76</v>
      </c>
    </row>
    <row r="295" spans="1:27">
      <c r="A295" s="73">
        <v>294</v>
      </c>
      <c r="B295" s="73" t="str">
        <f t="shared" si="53"/>
        <v>ABEGIJKL</v>
      </c>
      <c r="C295" s="73" t="s">
        <v>102</v>
      </c>
      <c r="D295" s="73" t="s">
        <v>151</v>
      </c>
      <c r="E295" s="73" t="s">
        <v>95</v>
      </c>
      <c r="F295" s="73" t="s">
        <v>93</v>
      </c>
      <c r="G295" s="73" t="s">
        <v>177</v>
      </c>
      <c r="H295" s="73" t="s">
        <v>150</v>
      </c>
      <c r="I295" s="73" t="s">
        <v>178</v>
      </c>
      <c r="J295" s="73" t="s">
        <v>165</v>
      </c>
      <c r="K295" s="162">
        <f t="shared" si="63"/>
        <v>69</v>
      </c>
      <c r="L295" s="162">
        <f t="shared" si="63"/>
        <v>74</v>
      </c>
      <c r="M295" s="162">
        <f t="shared" si="63"/>
        <v>66</v>
      </c>
      <c r="N295" s="162">
        <f t="shared" si="63"/>
        <v>65</v>
      </c>
      <c r="O295" s="162">
        <f t="shared" si="63"/>
        <v>73</v>
      </c>
      <c r="P295" s="162">
        <f t="shared" si="63"/>
        <v>71</v>
      </c>
      <c r="Q295" s="162">
        <f t="shared" si="63"/>
        <v>76</v>
      </c>
      <c r="R295" s="162">
        <f t="shared" si="62"/>
        <v>75</v>
      </c>
      <c r="S295" s="162"/>
      <c r="T295" s="162">
        <f t="shared" si="54"/>
        <v>65</v>
      </c>
      <c r="U295" s="162">
        <f t="shared" si="55"/>
        <v>66</v>
      </c>
      <c r="V295" s="162">
        <f t="shared" si="56"/>
        <v>69</v>
      </c>
      <c r="W295" s="162">
        <f t="shared" si="57"/>
        <v>71</v>
      </c>
      <c r="X295" s="162">
        <f t="shared" si="58"/>
        <v>73</v>
      </c>
      <c r="Y295" s="162">
        <f t="shared" si="59"/>
        <v>74</v>
      </c>
      <c r="Z295" s="162">
        <f t="shared" si="60"/>
        <v>75</v>
      </c>
      <c r="AA295" s="162">
        <f t="shared" si="61"/>
        <v>76</v>
      </c>
    </row>
    <row r="296" spans="1:27">
      <c r="A296" s="73">
        <v>295</v>
      </c>
      <c r="B296" s="73" t="str">
        <f t="shared" si="53"/>
        <v>ABEGHJKL</v>
      </c>
      <c r="C296" s="73" t="s">
        <v>102</v>
      </c>
      <c r="D296" s="73" t="s">
        <v>151</v>
      </c>
      <c r="E296" s="73" t="s">
        <v>95</v>
      </c>
      <c r="F296" s="73" t="s">
        <v>93</v>
      </c>
      <c r="G296" s="73" t="s">
        <v>164</v>
      </c>
      <c r="H296" s="73" t="s">
        <v>150</v>
      </c>
      <c r="I296" s="73" t="s">
        <v>178</v>
      </c>
      <c r="J296" s="73" t="s">
        <v>165</v>
      </c>
      <c r="K296" s="162">
        <f t="shared" si="63"/>
        <v>69</v>
      </c>
      <c r="L296" s="162">
        <f t="shared" si="63"/>
        <v>74</v>
      </c>
      <c r="M296" s="162">
        <f t="shared" si="63"/>
        <v>66</v>
      </c>
      <c r="N296" s="162">
        <f t="shared" si="63"/>
        <v>65</v>
      </c>
      <c r="O296" s="162">
        <f t="shared" si="63"/>
        <v>72</v>
      </c>
      <c r="P296" s="162">
        <f t="shared" si="63"/>
        <v>71</v>
      </c>
      <c r="Q296" s="162">
        <f t="shared" si="63"/>
        <v>76</v>
      </c>
      <c r="R296" s="162">
        <f t="shared" si="62"/>
        <v>75</v>
      </c>
      <c r="S296" s="162"/>
      <c r="T296" s="162">
        <f t="shared" si="54"/>
        <v>65</v>
      </c>
      <c r="U296" s="162">
        <f t="shared" si="55"/>
        <v>66</v>
      </c>
      <c r="V296" s="162">
        <f t="shared" si="56"/>
        <v>69</v>
      </c>
      <c r="W296" s="162">
        <f t="shared" si="57"/>
        <v>71</v>
      </c>
      <c r="X296" s="162">
        <f t="shared" si="58"/>
        <v>72</v>
      </c>
      <c r="Y296" s="162">
        <f t="shared" si="59"/>
        <v>74</v>
      </c>
      <c r="Z296" s="162">
        <f t="shared" si="60"/>
        <v>75</v>
      </c>
      <c r="AA296" s="162">
        <f t="shared" si="61"/>
        <v>76</v>
      </c>
    </row>
    <row r="297" spans="1:27">
      <c r="A297" s="73">
        <v>296</v>
      </c>
      <c r="B297" s="73" t="str">
        <f t="shared" si="53"/>
        <v>ABEGHIKL</v>
      </c>
      <c r="C297" s="73" t="s">
        <v>102</v>
      </c>
      <c r="D297" s="73" t="s">
        <v>150</v>
      </c>
      <c r="E297" s="73" t="s">
        <v>95</v>
      </c>
      <c r="F297" s="73" t="s">
        <v>93</v>
      </c>
      <c r="G297" s="73" t="s">
        <v>177</v>
      </c>
      <c r="H297" s="73" t="s">
        <v>164</v>
      </c>
      <c r="I297" s="73" t="s">
        <v>178</v>
      </c>
      <c r="J297" s="73" t="s">
        <v>165</v>
      </c>
      <c r="K297" s="162">
        <f t="shared" si="63"/>
        <v>69</v>
      </c>
      <c r="L297" s="162">
        <f t="shared" si="63"/>
        <v>71</v>
      </c>
      <c r="M297" s="162">
        <f t="shared" si="63"/>
        <v>66</v>
      </c>
      <c r="N297" s="162">
        <f t="shared" si="63"/>
        <v>65</v>
      </c>
      <c r="O297" s="162">
        <f t="shared" si="63"/>
        <v>73</v>
      </c>
      <c r="P297" s="162">
        <f t="shared" si="63"/>
        <v>72</v>
      </c>
      <c r="Q297" s="162">
        <f t="shared" si="63"/>
        <v>76</v>
      </c>
      <c r="R297" s="162">
        <f t="shared" si="62"/>
        <v>75</v>
      </c>
      <c r="S297" s="162"/>
      <c r="T297" s="162">
        <f t="shared" si="54"/>
        <v>65</v>
      </c>
      <c r="U297" s="162">
        <f t="shared" si="55"/>
        <v>66</v>
      </c>
      <c r="V297" s="162">
        <f t="shared" si="56"/>
        <v>69</v>
      </c>
      <c r="W297" s="162">
        <f t="shared" si="57"/>
        <v>71</v>
      </c>
      <c r="X297" s="162">
        <f t="shared" si="58"/>
        <v>72</v>
      </c>
      <c r="Y297" s="162">
        <f t="shared" si="59"/>
        <v>73</v>
      </c>
      <c r="Z297" s="162">
        <f t="shared" si="60"/>
        <v>75</v>
      </c>
      <c r="AA297" s="162">
        <f t="shared" si="61"/>
        <v>76</v>
      </c>
    </row>
    <row r="298" spans="1:27">
      <c r="A298" s="73">
        <v>297</v>
      </c>
      <c r="B298" s="73" t="str">
        <f t="shared" si="53"/>
        <v>ABEGHIJL</v>
      </c>
      <c r="C298" s="73" t="s">
        <v>102</v>
      </c>
      <c r="D298" s="73" t="s">
        <v>151</v>
      </c>
      <c r="E298" s="73" t="s">
        <v>95</v>
      </c>
      <c r="F298" s="73" t="s">
        <v>93</v>
      </c>
      <c r="G298" s="73" t="s">
        <v>164</v>
      </c>
      <c r="H298" s="73" t="s">
        <v>150</v>
      </c>
      <c r="I298" s="73" t="s">
        <v>178</v>
      </c>
      <c r="J298" s="73" t="s">
        <v>177</v>
      </c>
      <c r="K298" s="162">
        <f t="shared" si="63"/>
        <v>69</v>
      </c>
      <c r="L298" s="162">
        <f t="shared" si="63"/>
        <v>74</v>
      </c>
      <c r="M298" s="162">
        <f t="shared" si="63"/>
        <v>66</v>
      </c>
      <c r="N298" s="162">
        <f t="shared" si="63"/>
        <v>65</v>
      </c>
      <c r="O298" s="162">
        <f t="shared" si="63"/>
        <v>72</v>
      </c>
      <c r="P298" s="162">
        <f t="shared" si="63"/>
        <v>71</v>
      </c>
      <c r="Q298" s="162">
        <f t="shared" si="63"/>
        <v>76</v>
      </c>
      <c r="R298" s="162">
        <f t="shared" si="62"/>
        <v>73</v>
      </c>
      <c r="S298" s="162"/>
      <c r="T298" s="162">
        <f t="shared" si="54"/>
        <v>65</v>
      </c>
      <c r="U298" s="162">
        <f t="shared" si="55"/>
        <v>66</v>
      </c>
      <c r="V298" s="162">
        <f t="shared" si="56"/>
        <v>69</v>
      </c>
      <c r="W298" s="162">
        <f t="shared" si="57"/>
        <v>71</v>
      </c>
      <c r="X298" s="162">
        <f t="shared" si="58"/>
        <v>72</v>
      </c>
      <c r="Y298" s="162">
        <f t="shared" si="59"/>
        <v>73</v>
      </c>
      <c r="Z298" s="162">
        <f t="shared" si="60"/>
        <v>74</v>
      </c>
      <c r="AA298" s="162">
        <f t="shared" si="61"/>
        <v>76</v>
      </c>
    </row>
    <row r="299" spans="1:27">
      <c r="A299" s="73">
        <v>298</v>
      </c>
      <c r="B299" s="73" t="str">
        <f t="shared" si="53"/>
        <v>ABEGHIJK</v>
      </c>
      <c r="C299" s="73" t="s">
        <v>102</v>
      </c>
      <c r="D299" s="73" t="s">
        <v>151</v>
      </c>
      <c r="E299" s="73" t="s">
        <v>95</v>
      </c>
      <c r="F299" s="73" t="s">
        <v>93</v>
      </c>
      <c r="G299" s="73" t="s">
        <v>164</v>
      </c>
      <c r="H299" s="73" t="s">
        <v>150</v>
      </c>
      <c r="I299" s="73" t="s">
        <v>177</v>
      </c>
      <c r="J299" s="73" t="s">
        <v>165</v>
      </c>
      <c r="K299" s="162">
        <f t="shared" si="63"/>
        <v>69</v>
      </c>
      <c r="L299" s="162">
        <f t="shared" si="63"/>
        <v>74</v>
      </c>
      <c r="M299" s="162">
        <f t="shared" si="63"/>
        <v>66</v>
      </c>
      <c r="N299" s="162">
        <f t="shared" si="63"/>
        <v>65</v>
      </c>
      <c r="O299" s="162">
        <f t="shared" si="63"/>
        <v>72</v>
      </c>
      <c r="P299" s="162">
        <f t="shared" si="63"/>
        <v>71</v>
      </c>
      <c r="Q299" s="162">
        <f t="shared" si="63"/>
        <v>73</v>
      </c>
      <c r="R299" s="162">
        <f t="shared" si="62"/>
        <v>75</v>
      </c>
      <c r="S299" s="162"/>
      <c r="T299" s="162">
        <f t="shared" si="54"/>
        <v>65</v>
      </c>
      <c r="U299" s="162">
        <f t="shared" si="55"/>
        <v>66</v>
      </c>
      <c r="V299" s="162">
        <f t="shared" si="56"/>
        <v>69</v>
      </c>
      <c r="W299" s="162">
        <f t="shared" si="57"/>
        <v>71</v>
      </c>
      <c r="X299" s="162">
        <f t="shared" si="58"/>
        <v>72</v>
      </c>
      <c r="Y299" s="162">
        <f t="shared" si="59"/>
        <v>73</v>
      </c>
      <c r="Z299" s="162">
        <f t="shared" si="60"/>
        <v>74</v>
      </c>
      <c r="AA299" s="162">
        <f t="shared" si="61"/>
        <v>75</v>
      </c>
    </row>
    <row r="300" spans="1:27">
      <c r="A300" s="73">
        <v>299</v>
      </c>
      <c r="B300" s="73" t="str">
        <f t="shared" si="53"/>
        <v>ABEFIJKL</v>
      </c>
      <c r="C300" s="73" t="s">
        <v>102</v>
      </c>
      <c r="D300" s="73" t="s">
        <v>151</v>
      </c>
      <c r="E300" s="73" t="s">
        <v>95</v>
      </c>
      <c r="F300" s="73" t="s">
        <v>93</v>
      </c>
      <c r="G300" s="73" t="s">
        <v>177</v>
      </c>
      <c r="H300" s="73" t="s">
        <v>103</v>
      </c>
      <c r="I300" s="73" t="s">
        <v>178</v>
      </c>
      <c r="J300" s="73" t="s">
        <v>165</v>
      </c>
      <c r="K300" s="162">
        <f t="shared" si="63"/>
        <v>69</v>
      </c>
      <c r="L300" s="162">
        <f t="shared" si="63"/>
        <v>74</v>
      </c>
      <c r="M300" s="162">
        <f t="shared" si="63"/>
        <v>66</v>
      </c>
      <c r="N300" s="162">
        <f t="shared" si="63"/>
        <v>65</v>
      </c>
      <c r="O300" s="162">
        <f t="shared" si="63"/>
        <v>73</v>
      </c>
      <c r="P300" s="162">
        <f t="shared" si="63"/>
        <v>70</v>
      </c>
      <c r="Q300" s="162">
        <f t="shared" si="63"/>
        <v>76</v>
      </c>
      <c r="R300" s="162">
        <f t="shared" si="62"/>
        <v>75</v>
      </c>
      <c r="S300" s="162"/>
      <c r="T300" s="162">
        <f t="shared" si="54"/>
        <v>65</v>
      </c>
      <c r="U300" s="162">
        <f t="shared" si="55"/>
        <v>66</v>
      </c>
      <c r="V300" s="162">
        <f t="shared" si="56"/>
        <v>69</v>
      </c>
      <c r="W300" s="162">
        <f t="shared" si="57"/>
        <v>70</v>
      </c>
      <c r="X300" s="162">
        <f t="shared" si="58"/>
        <v>73</v>
      </c>
      <c r="Y300" s="162">
        <f t="shared" si="59"/>
        <v>74</v>
      </c>
      <c r="Z300" s="162">
        <f t="shared" si="60"/>
        <v>75</v>
      </c>
      <c r="AA300" s="162">
        <f t="shared" si="61"/>
        <v>76</v>
      </c>
    </row>
    <row r="301" spans="1:27">
      <c r="A301" s="73">
        <v>300</v>
      </c>
      <c r="B301" s="73" t="str">
        <f t="shared" si="53"/>
        <v>ABEFHJKL</v>
      </c>
      <c r="C301" s="73" t="s">
        <v>102</v>
      </c>
      <c r="D301" s="73" t="s">
        <v>151</v>
      </c>
      <c r="E301" s="73" t="s">
        <v>95</v>
      </c>
      <c r="F301" s="73" t="s">
        <v>103</v>
      </c>
      <c r="G301" s="73" t="s">
        <v>93</v>
      </c>
      <c r="H301" s="73" t="s">
        <v>164</v>
      </c>
      <c r="I301" s="73" t="s">
        <v>178</v>
      </c>
      <c r="J301" s="73" t="s">
        <v>165</v>
      </c>
      <c r="K301" s="162">
        <f t="shared" si="63"/>
        <v>69</v>
      </c>
      <c r="L301" s="162">
        <f t="shared" si="63"/>
        <v>74</v>
      </c>
      <c r="M301" s="162">
        <f t="shared" si="63"/>
        <v>66</v>
      </c>
      <c r="N301" s="162">
        <f t="shared" si="63"/>
        <v>70</v>
      </c>
      <c r="O301" s="162">
        <f t="shared" si="63"/>
        <v>65</v>
      </c>
      <c r="P301" s="162">
        <f t="shared" si="63"/>
        <v>72</v>
      </c>
      <c r="Q301" s="162">
        <f t="shared" si="63"/>
        <v>76</v>
      </c>
      <c r="R301" s="162">
        <f t="shared" si="62"/>
        <v>75</v>
      </c>
      <c r="S301" s="162"/>
      <c r="T301" s="162">
        <f t="shared" si="54"/>
        <v>65</v>
      </c>
      <c r="U301" s="162">
        <f t="shared" si="55"/>
        <v>66</v>
      </c>
      <c r="V301" s="162">
        <f t="shared" si="56"/>
        <v>69</v>
      </c>
      <c r="W301" s="162">
        <f t="shared" si="57"/>
        <v>70</v>
      </c>
      <c r="X301" s="162">
        <f t="shared" si="58"/>
        <v>72</v>
      </c>
      <c r="Y301" s="162">
        <f t="shared" si="59"/>
        <v>74</v>
      </c>
      <c r="Z301" s="162">
        <f t="shared" si="60"/>
        <v>75</v>
      </c>
      <c r="AA301" s="162">
        <f t="shared" si="61"/>
        <v>76</v>
      </c>
    </row>
    <row r="302" spans="1:27">
      <c r="A302" s="73">
        <v>301</v>
      </c>
      <c r="B302" s="73" t="str">
        <f t="shared" si="53"/>
        <v>ABEFHIKL</v>
      </c>
      <c r="C302" s="73" t="s">
        <v>102</v>
      </c>
      <c r="D302" s="73" t="s">
        <v>177</v>
      </c>
      <c r="E302" s="73" t="s">
        <v>95</v>
      </c>
      <c r="F302" s="73" t="s">
        <v>103</v>
      </c>
      <c r="G302" s="73" t="s">
        <v>93</v>
      </c>
      <c r="H302" s="73" t="s">
        <v>164</v>
      </c>
      <c r="I302" s="73" t="s">
        <v>178</v>
      </c>
      <c r="J302" s="73" t="s">
        <v>165</v>
      </c>
      <c r="K302" s="162">
        <f t="shared" si="63"/>
        <v>69</v>
      </c>
      <c r="L302" s="162">
        <f t="shared" si="63"/>
        <v>73</v>
      </c>
      <c r="M302" s="162">
        <f t="shared" si="63"/>
        <v>66</v>
      </c>
      <c r="N302" s="162">
        <f t="shared" si="63"/>
        <v>70</v>
      </c>
      <c r="O302" s="162">
        <f t="shared" si="63"/>
        <v>65</v>
      </c>
      <c r="P302" s="162">
        <f t="shared" si="63"/>
        <v>72</v>
      </c>
      <c r="Q302" s="162">
        <f t="shared" si="63"/>
        <v>76</v>
      </c>
      <c r="R302" s="162">
        <f t="shared" si="62"/>
        <v>75</v>
      </c>
      <c r="S302" s="162"/>
      <c r="T302" s="162">
        <f t="shared" si="54"/>
        <v>65</v>
      </c>
      <c r="U302" s="162">
        <f t="shared" si="55"/>
        <v>66</v>
      </c>
      <c r="V302" s="162">
        <f t="shared" si="56"/>
        <v>69</v>
      </c>
      <c r="W302" s="162">
        <f t="shared" si="57"/>
        <v>70</v>
      </c>
      <c r="X302" s="162">
        <f t="shared" si="58"/>
        <v>72</v>
      </c>
      <c r="Y302" s="162">
        <f t="shared" si="59"/>
        <v>73</v>
      </c>
      <c r="Z302" s="162">
        <f t="shared" si="60"/>
        <v>75</v>
      </c>
      <c r="AA302" s="162">
        <f t="shared" si="61"/>
        <v>76</v>
      </c>
    </row>
    <row r="303" spans="1:27">
      <c r="A303" s="73">
        <v>302</v>
      </c>
      <c r="B303" s="73" t="str">
        <f t="shared" si="53"/>
        <v>ABEFHIJL</v>
      </c>
      <c r="C303" s="73" t="s">
        <v>102</v>
      </c>
      <c r="D303" s="73" t="s">
        <v>151</v>
      </c>
      <c r="E303" s="73" t="s">
        <v>95</v>
      </c>
      <c r="F303" s="73" t="s">
        <v>103</v>
      </c>
      <c r="G303" s="73" t="s">
        <v>93</v>
      </c>
      <c r="H303" s="73" t="s">
        <v>164</v>
      </c>
      <c r="I303" s="73" t="s">
        <v>178</v>
      </c>
      <c r="J303" s="73" t="s">
        <v>177</v>
      </c>
      <c r="K303" s="162">
        <f t="shared" si="63"/>
        <v>69</v>
      </c>
      <c r="L303" s="162">
        <f t="shared" si="63"/>
        <v>74</v>
      </c>
      <c r="M303" s="162">
        <f t="shared" si="63"/>
        <v>66</v>
      </c>
      <c r="N303" s="162">
        <f t="shared" si="63"/>
        <v>70</v>
      </c>
      <c r="O303" s="162">
        <f t="shared" si="63"/>
        <v>65</v>
      </c>
      <c r="P303" s="162">
        <f t="shared" si="63"/>
        <v>72</v>
      </c>
      <c r="Q303" s="162">
        <f t="shared" si="63"/>
        <v>76</v>
      </c>
      <c r="R303" s="162">
        <f t="shared" si="62"/>
        <v>73</v>
      </c>
      <c r="S303" s="162"/>
      <c r="T303" s="162">
        <f t="shared" si="54"/>
        <v>65</v>
      </c>
      <c r="U303" s="162">
        <f t="shared" si="55"/>
        <v>66</v>
      </c>
      <c r="V303" s="162">
        <f t="shared" si="56"/>
        <v>69</v>
      </c>
      <c r="W303" s="162">
        <f t="shared" si="57"/>
        <v>70</v>
      </c>
      <c r="X303" s="162">
        <f t="shared" si="58"/>
        <v>72</v>
      </c>
      <c r="Y303" s="162">
        <f t="shared" si="59"/>
        <v>73</v>
      </c>
      <c r="Z303" s="162">
        <f t="shared" si="60"/>
        <v>74</v>
      </c>
      <c r="AA303" s="162">
        <f t="shared" si="61"/>
        <v>76</v>
      </c>
    </row>
    <row r="304" spans="1:27">
      <c r="A304" s="73">
        <v>303</v>
      </c>
      <c r="B304" s="73" t="str">
        <f t="shared" si="53"/>
        <v>ABEFHIJK</v>
      </c>
      <c r="C304" s="73" t="s">
        <v>102</v>
      </c>
      <c r="D304" s="73" t="s">
        <v>151</v>
      </c>
      <c r="E304" s="73" t="s">
        <v>95</v>
      </c>
      <c r="F304" s="73" t="s">
        <v>103</v>
      </c>
      <c r="G304" s="73" t="s">
        <v>93</v>
      </c>
      <c r="H304" s="73" t="s">
        <v>164</v>
      </c>
      <c r="I304" s="73" t="s">
        <v>177</v>
      </c>
      <c r="J304" s="73" t="s">
        <v>165</v>
      </c>
      <c r="K304" s="162">
        <f t="shared" si="63"/>
        <v>69</v>
      </c>
      <c r="L304" s="162">
        <f t="shared" si="63"/>
        <v>74</v>
      </c>
      <c r="M304" s="162">
        <f t="shared" si="63"/>
        <v>66</v>
      </c>
      <c r="N304" s="162">
        <f t="shared" si="63"/>
        <v>70</v>
      </c>
      <c r="O304" s="162">
        <f t="shared" si="63"/>
        <v>65</v>
      </c>
      <c r="P304" s="162">
        <f t="shared" si="63"/>
        <v>72</v>
      </c>
      <c r="Q304" s="162">
        <f t="shared" si="63"/>
        <v>73</v>
      </c>
      <c r="R304" s="162">
        <f t="shared" si="62"/>
        <v>75</v>
      </c>
      <c r="S304" s="162"/>
      <c r="T304" s="162">
        <f t="shared" si="54"/>
        <v>65</v>
      </c>
      <c r="U304" s="162">
        <f t="shared" si="55"/>
        <v>66</v>
      </c>
      <c r="V304" s="162">
        <f t="shared" si="56"/>
        <v>69</v>
      </c>
      <c r="W304" s="162">
        <f t="shared" si="57"/>
        <v>70</v>
      </c>
      <c r="X304" s="162">
        <f t="shared" si="58"/>
        <v>72</v>
      </c>
      <c r="Y304" s="162">
        <f t="shared" si="59"/>
        <v>73</v>
      </c>
      <c r="Z304" s="162">
        <f t="shared" si="60"/>
        <v>74</v>
      </c>
      <c r="AA304" s="162">
        <f t="shared" si="61"/>
        <v>75</v>
      </c>
    </row>
    <row r="305" spans="1:27">
      <c r="A305" s="73">
        <v>304</v>
      </c>
      <c r="B305" s="73" t="str">
        <f t="shared" si="53"/>
        <v>ABEFGJKL</v>
      </c>
      <c r="C305" s="73" t="s">
        <v>102</v>
      </c>
      <c r="D305" s="73" t="s">
        <v>151</v>
      </c>
      <c r="E305" s="73" t="s">
        <v>95</v>
      </c>
      <c r="F305" s="73" t="s">
        <v>103</v>
      </c>
      <c r="G305" s="73" t="s">
        <v>93</v>
      </c>
      <c r="H305" s="73" t="s">
        <v>150</v>
      </c>
      <c r="I305" s="73" t="s">
        <v>178</v>
      </c>
      <c r="J305" s="73" t="s">
        <v>165</v>
      </c>
      <c r="K305" s="162">
        <f t="shared" si="63"/>
        <v>69</v>
      </c>
      <c r="L305" s="162">
        <f t="shared" si="63"/>
        <v>74</v>
      </c>
      <c r="M305" s="162">
        <f t="shared" si="63"/>
        <v>66</v>
      </c>
      <c r="N305" s="162">
        <f t="shared" ref="N305:R361" si="64">CODE(MID(F305,2,1))</f>
        <v>70</v>
      </c>
      <c r="O305" s="162">
        <f t="shared" si="64"/>
        <v>65</v>
      </c>
      <c r="P305" s="162">
        <f t="shared" si="64"/>
        <v>71</v>
      </c>
      <c r="Q305" s="162">
        <f t="shared" si="64"/>
        <v>76</v>
      </c>
      <c r="R305" s="162">
        <f t="shared" si="62"/>
        <v>75</v>
      </c>
      <c r="S305" s="162"/>
      <c r="T305" s="162">
        <f t="shared" si="54"/>
        <v>65</v>
      </c>
      <c r="U305" s="162">
        <f t="shared" si="55"/>
        <v>66</v>
      </c>
      <c r="V305" s="162">
        <f t="shared" si="56"/>
        <v>69</v>
      </c>
      <c r="W305" s="162">
        <f t="shared" si="57"/>
        <v>70</v>
      </c>
      <c r="X305" s="162">
        <f t="shared" si="58"/>
        <v>71</v>
      </c>
      <c r="Y305" s="162">
        <f t="shared" si="59"/>
        <v>74</v>
      </c>
      <c r="Z305" s="162">
        <f t="shared" si="60"/>
        <v>75</v>
      </c>
      <c r="AA305" s="162">
        <f t="shared" si="61"/>
        <v>76</v>
      </c>
    </row>
    <row r="306" spans="1:27">
      <c r="A306" s="73">
        <v>305</v>
      </c>
      <c r="B306" s="73" t="str">
        <f t="shared" si="53"/>
        <v>ABEFGIKL</v>
      </c>
      <c r="C306" s="73" t="s">
        <v>102</v>
      </c>
      <c r="D306" s="73" t="s">
        <v>150</v>
      </c>
      <c r="E306" s="73" t="s">
        <v>95</v>
      </c>
      <c r="F306" s="73" t="s">
        <v>93</v>
      </c>
      <c r="G306" s="73" t="s">
        <v>177</v>
      </c>
      <c r="H306" s="73" t="s">
        <v>103</v>
      </c>
      <c r="I306" s="73" t="s">
        <v>178</v>
      </c>
      <c r="J306" s="73" t="s">
        <v>165</v>
      </c>
      <c r="K306" s="162">
        <f t="shared" ref="K306:O369" si="65">CODE(MID(C306,2,1))</f>
        <v>69</v>
      </c>
      <c r="L306" s="162">
        <f t="shared" si="65"/>
        <v>71</v>
      </c>
      <c r="M306" s="162">
        <f t="shared" si="65"/>
        <v>66</v>
      </c>
      <c r="N306" s="162">
        <f t="shared" si="64"/>
        <v>65</v>
      </c>
      <c r="O306" s="162">
        <f t="shared" si="64"/>
        <v>73</v>
      </c>
      <c r="P306" s="162">
        <f t="shared" si="64"/>
        <v>70</v>
      </c>
      <c r="Q306" s="162">
        <f t="shared" si="64"/>
        <v>76</v>
      </c>
      <c r="R306" s="162">
        <f t="shared" si="62"/>
        <v>75</v>
      </c>
      <c r="S306" s="162"/>
      <c r="T306" s="162">
        <f t="shared" si="54"/>
        <v>65</v>
      </c>
      <c r="U306" s="162">
        <f t="shared" si="55"/>
        <v>66</v>
      </c>
      <c r="V306" s="162">
        <f t="shared" si="56"/>
        <v>69</v>
      </c>
      <c r="W306" s="162">
        <f t="shared" si="57"/>
        <v>70</v>
      </c>
      <c r="X306" s="162">
        <f t="shared" si="58"/>
        <v>71</v>
      </c>
      <c r="Y306" s="162">
        <f t="shared" si="59"/>
        <v>73</v>
      </c>
      <c r="Z306" s="162">
        <f t="shared" si="60"/>
        <v>75</v>
      </c>
      <c r="AA306" s="162">
        <f t="shared" si="61"/>
        <v>76</v>
      </c>
    </row>
    <row r="307" spans="1:27">
      <c r="A307" s="73">
        <v>306</v>
      </c>
      <c r="B307" s="73" t="str">
        <f t="shared" si="53"/>
        <v>ABEFGIJL</v>
      </c>
      <c r="C307" s="73" t="s">
        <v>102</v>
      </c>
      <c r="D307" s="73" t="s">
        <v>151</v>
      </c>
      <c r="E307" s="73" t="s">
        <v>95</v>
      </c>
      <c r="F307" s="73" t="s">
        <v>103</v>
      </c>
      <c r="G307" s="73" t="s">
        <v>93</v>
      </c>
      <c r="H307" s="73" t="s">
        <v>150</v>
      </c>
      <c r="I307" s="73" t="s">
        <v>178</v>
      </c>
      <c r="J307" s="73" t="s">
        <v>177</v>
      </c>
      <c r="K307" s="162">
        <f t="shared" si="65"/>
        <v>69</v>
      </c>
      <c r="L307" s="162">
        <f t="shared" si="65"/>
        <v>74</v>
      </c>
      <c r="M307" s="162">
        <f t="shared" si="65"/>
        <v>66</v>
      </c>
      <c r="N307" s="162">
        <f t="shared" si="64"/>
        <v>70</v>
      </c>
      <c r="O307" s="162">
        <f t="shared" si="64"/>
        <v>65</v>
      </c>
      <c r="P307" s="162">
        <f t="shared" si="64"/>
        <v>71</v>
      </c>
      <c r="Q307" s="162">
        <f t="shared" si="64"/>
        <v>76</v>
      </c>
      <c r="R307" s="162">
        <f t="shared" si="62"/>
        <v>73</v>
      </c>
      <c r="S307" s="162"/>
      <c r="T307" s="162">
        <f t="shared" si="54"/>
        <v>65</v>
      </c>
      <c r="U307" s="162">
        <f t="shared" si="55"/>
        <v>66</v>
      </c>
      <c r="V307" s="162">
        <f t="shared" si="56"/>
        <v>69</v>
      </c>
      <c r="W307" s="162">
        <f t="shared" si="57"/>
        <v>70</v>
      </c>
      <c r="X307" s="162">
        <f t="shared" si="58"/>
        <v>71</v>
      </c>
      <c r="Y307" s="162">
        <f t="shared" si="59"/>
        <v>73</v>
      </c>
      <c r="Z307" s="162">
        <f t="shared" si="60"/>
        <v>74</v>
      </c>
      <c r="AA307" s="162">
        <f t="shared" si="61"/>
        <v>76</v>
      </c>
    </row>
    <row r="308" spans="1:27">
      <c r="A308" s="73">
        <v>307</v>
      </c>
      <c r="B308" s="73" t="str">
        <f t="shared" si="53"/>
        <v>ABEFGIJK</v>
      </c>
      <c r="C308" s="73" t="s">
        <v>102</v>
      </c>
      <c r="D308" s="73" t="s">
        <v>151</v>
      </c>
      <c r="E308" s="73" t="s">
        <v>95</v>
      </c>
      <c r="F308" s="73" t="s">
        <v>103</v>
      </c>
      <c r="G308" s="73" t="s">
        <v>93</v>
      </c>
      <c r="H308" s="73" t="s">
        <v>150</v>
      </c>
      <c r="I308" s="73" t="s">
        <v>177</v>
      </c>
      <c r="J308" s="73" t="s">
        <v>165</v>
      </c>
      <c r="K308" s="162">
        <f t="shared" si="65"/>
        <v>69</v>
      </c>
      <c r="L308" s="162">
        <f t="shared" si="65"/>
        <v>74</v>
      </c>
      <c r="M308" s="162">
        <f t="shared" si="65"/>
        <v>66</v>
      </c>
      <c r="N308" s="162">
        <f t="shared" si="64"/>
        <v>70</v>
      </c>
      <c r="O308" s="162">
        <f t="shared" si="64"/>
        <v>65</v>
      </c>
      <c r="P308" s="162">
        <f t="shared" si="64"/>
        <v>71</v>
      </c>
      <c r="Q308" s="162">
        <f t="shared" si="64"/>
        <v>73</v>
      </c>
      <c r="R308" s="162">
        <f t="shared" si="62"/>
        <v>75</v>
      </c>
      <c r="S308" s="162"/>
      <c r="T308" s="162">
        <f t="shared" si="54"/>
        <v>65</v>
      </c>
      <c r="U308" s="162">
        <f t="shared" si="55"/>
        <v>66</v>
      </c>
      <c r="V308" s="162">
        <f t="shared" si="56"/>
        <v>69</v>
      </c>
      <c r="W308" s="162">
        <f t="shared" si="57"/>
        <v>70</v>
      </c>
      <c r="X308" s="162">
        <f t="shared" si="58"/>
        <v>71</v>
      </c>
      <c r="Y308" s="162">
        <f t="shared" si="59"/>
        <v>73</v>
      </c>
      <c r="Z308" s="162">
        <f t="shared" si="60"/>
        <v>74</v>
      </c>
      <c r="AA308" s="162">
        <f t="shared" si="61"/>
        <v>75</v>
      </c>
    </row>
    <row r="309" spans="1:27">
      <c r="A309" s="73">
        <v>308</v>
      </c>
      <c r="B309" s="73" t="str">
        <f t="shared" si="53"/>
        <v>ABEFGHKL</v>
      </c>
      <c r="C309" s="73" t="s">
        <v>102</v>
      </c>
      <c r="D309" s="73" t="s">
        <v>150</v>
      </c>
      <c r="E309" s="73" t="s">
        <v>95</v>
      </c>
      <c r="F309" s="73" t="s">
        <v>103</v>
      </c>
      <c r="G309" s="73" t="s">
        <v>93</v>
      </c>
      <c r="H309" s="73" t="s">
        <v>164</v>
      </c>
      <c r="I309" s="73" t="s">
        <v>178</v>
      </c>
      <c r="J309" s="73" t="s">
        <v>165</v>
      </c>
      <c r="K309" s="162">
        <f t="shared" si="65"/>
        <v>69</v>
      </c>
      <c r="L309" s="162">
        <f t="shared" si="65"/>
        <v>71</v>
      </c>
      <c r="M309" s="162">
        <f t="shared" si="65"/>
        <v>66</v>
      </c>
      <c r="N309" s="162">
        <f t="shared" si="64"/>
        <v>70</v>
      </c>
      <c r="O309" s="162">
        <f t="shared" si="64"/>
        <v>65</v>
      </c>
      <c r="P309" s="162">
        <f t="shared" si="64"/>
        <v>72</v>
      </c>
      <c r="Q309" s="162">
        <f t="shared" si="64"/>
        <v>76</v>
      </c>
      <c r="R309" s="162">
        <f t="shared" si="62"/>
        <v>75</v>
      </c>
      <c r="S309" s="162"/>
      <c r="T309" s="162">
        <f t="shared" si="54"/>
        <v>65</v>
      </c>
      <c r="U309" s="162">
        <f t="shared" si="55"/>
        <v>66</v>
      </c>
      <c r="V309" s="162">
        <f t="shared" si="56"/>
        <v>69</v>
      </c>
      <c r="W309" s="162">
        <f t="shared" si="57"/>
        <v>70</v>
      </c>
      <c r="X309" s="162">
        <f t="shared" si="58"/>
        <v>71</v>
      </c>
      <c r="Y309" s="162">
        <f t="shared" si="59"/>
        <v>72</v>
      </c>
      <c r="Z309" s="162">
        <f t="shared" si="60"/>
        <v>75</v>
      </c>
      <c r="AA309" s="162">
        <f t="shared" si="61"/>
        <v>76</v>
      </c>
    </row>
    <row r="310" spans="1:27">
      <c r="A310" s="73">
        <v>309</v>
      </c>
      <c r="B310" s="73" t="str">
        <f t="shared" si="53"/>
        <v>ABEFGHJL</v>
      </c>
      <c r="C310" s="73" t="s">
        <v>164</v>
      </c>
      <c r="D310" s="73" t="s">
        <v>151</v>
      </c>
      <c r="E310" s="73" t="s">
        <v>95</v>
      </c>
      <c r="F310" s="73" t="s">
        <v>103</v>
      </c>
      <c r="G310" s="73" t="s">
        <v>93</v>
      </c>
      <c r="H310" s="73" t="s">
        <v>150</v>
      </c>
      <c r="I310" s="73" t="s">
        <v>178</v>
      </c>
      <c r="J310" s="73" t="s">
        <v>102</v>
      </c>
      <c r="K310" s="162">
        <f t="shared" si="65"/>
        <v>72</v>
      </c>
      <c r="L310" s="162">
        <f t="shared" si="65"/>
        <v>74</v>
      </c>
      <c r="M310" s="162">
        <f t="shared" si="65"/>
        <v>66</v>
      </c>
      <c r="N310" s="162">
        <f t="shared" si="64"/>
        <v>70</v>
      </c>
      <c r="O310" s="162">
        <f t="shared" si="64"/>
        <v>65</v>
      </c>
      <c r="P310" s="162">
        <f t="shared" si="64"/>
        <v>71</v>
      </c>
      <c r="Q310" s="162">
        <f t="shared" si="64"/>
        <v>76</v>
      </c>
      <c r="R310" s="162">
        <f t="shared" si="62"/>
        <v>69</v>
      </c>
      <c r="S310" s="162"/>
      <c r="T310" s="162">
        <f t="shared" si="54"/>
        <v>65</v>
      </c>
      <c r="U310" s="162">
        <f t="shared" si="55"/>
        <v>66</v>
      </c>
      <c r="V310" s="162">
        <f t="shared" si="56"/>
        <v>69</v>
      </c>
      <c r="W310" s="162">
        <f t="shared" si="57"/>
        <v>70</v>
      </c>
      <c r="X310" s="162">
        <f t="shared" si="58"/>
        <v>71</v>
      </c>
      <c r="Y310" s="162">
        <f t="shared" si="59"/>
        <v>72</v>
      </c>
      <c r="Z310" s="162">
        <f t="shared" si="60"/>
        <v>74</v>
      </c>
      <c r="AA310" s="162">
        <f t="shared" si="61"/>
        <v>76</v>
      </c>
    </row>
    <row r="311" spans="1:27">
      <c r="A311" s="73">
        <v>310</v>
      </c>
      <c r="B311" s="73" t="str">
        <f t="shared" si="53"/>
        <v>ABEFGHJK</v>
      </c>
      <c r="C311" s="73" t="s">
        <v>164</v>
      </c>
      <c r="D311" s="73" t="s">
        <v>151</v>
      </c>
      <c r="E311" s="73" t="s">
        <v>95</v>
      </c>
      <c r="F311" s="73" t="s">
        <v>103</v>
      </c>
      <c r="G311" s="73" t="s">
        <v>93</v>
      </c>
      <c r="H311" s="73" t="s">
        <v>150</v>
      </c>
      <c r="I311" s="73" t="s">
        <v>102</v>
      </c>
      <c r="J311" s="73" t="s">
        <v>165</v>
      </c>
      <c r="K311" s="162">
        <f t="shared" si="65"/>
        <v>72</v>
      </c>
      <c r="L311" s="162">
        <f t="shared" si="65"/>
        <v>74</v>
      </c>
      <c r="M311" s="162">
        <f t="shared" si="65"/>
        <v>66</v>
      </c>
      <c r="N311" s="162">
        <f t="shared" si="64"/>
        <v>70</v>
      </c>
      <c r="O311" s="162">
        <f t="shared" si="64"/>
        <v>65</v>
      </c>
      <c r="P311" s="162">
        <f t="shared" si="64"/>
        <v>71</v>
      </c>
      <c r="Q311" s="162">
        <f t="shared" si="64"/>
        <v>69</v>
      </c>
      <c r="R311" s="162">
        <f t="shared" si="62"/>
        <v>75</v>
      </c>
      <c r="S311" s="162"/>
      <c r="T311" s="162">
        <f t="shared" si="54"/>
        <v>65</v>
      </c>
      <c r="U311" s="162">
        <f t="shared" si="55"/>
        <v>66</v>
      </c>
      <c r="V311" s="162">
        <f t="shared" si="56"/>
        <v>69</v>
      </c>
      <c r="W311" s="162">
        <f t="shared" si="57"/>
        <v>70</v>
      </c>
      <c r="X311" s="162">
        <f t="shared" si="58"/>
        <v>71</v>
      </c>
      <c r="Y311" s="162">
        <f t="shared" si="59"/>
        <v>72</v>
      </c>
      <c r="Z311" s="162">
        <f t="shared" si="60"/>
        <v>74</v>
      </c>
      <c r="AA311" s="162">
        <f t="shared" si="61"/>
        <v>75</v>
      </c>
    </row>
    <row r="312" spans="1:27">
      <c r="A312" s="73">
        <v>311</v>
      </c>
      <c r="B312" s="73" t="str">
        <f t="shared" si="53"/>
        <v>ABEFGHIL</v>
      </c>
      <c r="C312" s="73" t="s">
        <v>102</v>
      </c>
      <c r="D312" s="73" t="s">
        <v>150</v>
      </c>
      <c r="E312" s="73" t="s">
        <v>95</v>
      </c>
      <c r="F312" s="73" t="s">
        <v>103</v>
      </c>
      <c r="G312" s="73" t="s">
        <v>93</v>
      </c>
      <c r="H312" s="73" t="s">
        <v>164</v>
      </c>
      <c r="I312" s="73" t="s">
        <v>178</v>
      </c>
      <c r="J312" s="73" t="s">
        <v>177</v>
      </c>
      <c r="K312" s="162">
        <f t="shared" si="65"/>
        <v>69</v>
      </c>
      <c r="L312" s="162">
        <f t="shared" si="65"/>
        <v>71</v>
      </c>
      <c r="M312" s="162">
        <f t="shared" si="65"/>
        <v>66</v>
      </c>
      <c r="N312" s="162">
        <f t="shared" si="64"/>
        <v>70</v>
      </c>
      <c r="O312" s="162">
        <f t="shared" si="64"/>
        <v>65</v>
      </c>
      <c r="P312" s="162">
        <f t="shared" si="64"/>
        <v>72</v>
      </c>
      <c r="Q312" s="162">
        <f t="shared" si="64"/>
        <v>76</v>
      </c>
      <c r="R312" s="162">
        <f t="shared" si="62"/>
        <v>73</v>
      </c>
      <c r="S312" s="162"/>
      <c r="T312" s="162">
        <f t="shared" si="54"/>
        <v>65</v>
      </c>
      <c r="U312" s="162">
        <f t="shared" si="55"/>
        <v>66</v>
      </c>
      <c r="V312" s="162">
        <f t="shared" si="56"/>
        <v>69</v>
      </c>
      <c r="W312" s="162">
        <f t="shared" si="57"/>
        <v>70</v>
      </c>
      <c r="X312" s="162">
        <f t="shared" si="58"/>
        <v>71</v>
      </c>
      <c r="Y312" s="162">
        <f t="shared" si="59"/>
        <v>72</v>
      </c>
      <c r="Z312" s="162">
        <f t="shared" si="60"/>
        <v>73</v>
      </c>
      <c r="AA312" s="162">
        <f t="shared" si="61"/>
        <v>76</v>
      </c>
    </row>
    <row r="313" spans="1:27">
      <c r="A313" s="73">
        <v>312</v>
      </c>
      <c r="B313" s="73" t="str">
        <f t="shared" si="53"/>
        <v>ABEFGHIK</v>
      </c>
      <c r="C313" s="73" t="s">
        <v>102</v>
      </c>
      <c r="D313" s="73" t="s">
        <v>150</v>
      </c>
      <c r="E313" s="73" t="s">
        <v>95</v>
      </c>
      <c r="F313" s="73" t="s">
        <v>103</v>
      </c>
      <c r="G313" s="73" t="s">
        <v>93</v>
      </c>
      <c r="H313" s="73" t="s">
        <v>164</v>
      </c>
      <c r="I313" s="73" t="s">
        <v>177</v>
      </c>
      <c r="J313" s="73" t="s">
        <v>165</v>
      </c>
      <c r="K313" s="162">
        <f t="shared" si="65"/>
        <v>69</v>
      </c>
      <c r="L313" s="162">
        <f t="shared" si="65"/>
        <v>71</v>
      </c>
      <c r="M313" s="162">
        <f t="shared" si="65"/>
        <v>66</v>
      </c>
      <c r="N313" s="162">
        <f t="shared" si="64"/>
        <v>70</v>
      </c>
      <c r="O313" s="162">
        <f t="shared" si="64"/>
        <v>65</v>
      </c>
      <c r="P313" s="162">
        <f t="shared" si="64"/>
        <v>72</v>
      </c>
      <c r="Q313" s="162">
        <f t="shared" si="64"/>
        <v>73</v>
      </c>
      <c r="R313" s="162">
        <f t="shared" si="62"/>
        <v>75</v>
      </c>
      <c r="S313" s="162"/>
      <c r="T313" s="162">
        <f t="shared" si="54"/>
        <v>65</v>
      </c>
      <c r="U313" s="162">
        <f t="shared" si="55"/>
        <v>66</v>
      </c>
      <c r="V313" s="162">
        <f t="shared" si="56"/>
        <v>69</v>
      </c>
      <c r="W313" s="162">
        <f t="shared" si="57"/>
        <v>70</v>
      </c>
      <c r="X313" s="162">
        <f t="shared" si="58"/>
        <v>71</v>
      </c>
      <c r="Y313" s="162">
        <f t="shared" si="59"/>
        <v>72</v>
      </c>
      <c r="Z313" s="162">
        <f t="shared" si="60"/>
        <v>73</v>
      </c>
      <c r="AA313" s="162">
        <f t="shared" si="61"/>
        <v>75</v>
      </c>
    </row>
    <row r="314" spans="1:27">
      <c r="A314" s="73">
        <v>313</v>
      </c>
      <c r="B314" s="73" t="str">
        <f t="shared" si="53"/>
        <v>ABEFGHIJ</v>
      </c>
      <c r="C314" s="73" t="s">
        <v>164</v>
      </c>
      <c r="D314" s="73" t="s">
        <v>151</v>
      </c>
      <c r="E314" s="73" t="s">
        <v>95</v>
      </c>
      <c r="F314" s="73" t="s">
        <v>103</v>
      </c>
      <c r="G314" s="73" t="s">
        <v>93</v>
      </c>
      <c r="H314" s="73" t="s">
        <v>150</v>
      </c>
      <c r="I314" s="73" t="s">
        <v>102</v>
      </c>
      <c r="J314" s="73" t="s">
        <v>177</v>
      </c>
      <c r="K314" s="162">
        <f t="shared" si="65"/>
        <v>72</v>
      </c>
      <c r="L314" s="162">
        <f t="shared" si="65"/>
        <v>74</v>
      </c>
      <c r="M314" s="162">
        <f t="shared" si="65"/>
        <v>66</v>
      </c>
      <c r="N314" s="162">
        <f t="shared" si="64"/>
        <v>70</v>
      </c>
      <c r="O314" s="162">
        <f t="shared" si="64"/>
        <v>65</v>
      </c>
      <c r="P314" s="162">
        <f t="shared" si="64"/>
        <v>71</v>
      </c>
      <c r="Q314" s="162">
        <f t="shared" si="64"/>
        <v>69</v>
      </c>
      <c r="R314" s="162">
        <f t="shared" si="62"/>
        <v>73</v>
      </c>
      <c r="S314" s="162"/>
      <c r="T314" s="162">
        <f t="shared" si="54"/>
        <v>65</v>
      </c>
      <c r="U314" s="162">
        <f t="shared" si="55"/>
        <v>66</v>
      </c>
      <c r="V314" s="162">
        <f t="shared" si="56"/>
        <v>69</v>
      </c>
      <c r="W314" s="162">
        <f t="shared" si="57"/>
        <v>70</v>
      </c>
      <c r="X314" s="162">
        <f t="shared" si="58"/>
        <v>71</v>
      </c>
      <c r="Y314" s="162">
        <f t="shared" si="59"/>
        <v>72</v>
      </c>
      <c r="Z314" s="162">
        <f t="shared" si="60"/>
        <v>73</v>
      </c>
      <c r="AA314" s="162">
        <f t="shared" si="61"/>
        <v>74</v>
      </c>
    </row>
    <row r="315" spans="1:27">
      <c r="A315" s="73">
        <v>314</v>
      </c>
      <c r="B315" s="73" t="str">
        <f t="shared" si="53"/>
        <v>ABDHIJKL</v>
      </c>
      <c r="C315" s="73" t="s">
        <v>177</v>
      </c>
      <c r="D315" s="73" t="s">
        <v>151</v>
      </c>
      <c r="E315" s="73" t="s">
        <v>95</v>
      </c>
      <c r="F315" s="73" t="s">
        <v>101</v>
      </c>
      <c r="G315" s="73" t="s">
        <v>93</v>
      </c>
      <c r="H315" s="73" t="s">
        <v>164</v>
      </c>
      <c r="I315" s="73" t="s">
        <v>178</v>
      </c>
      <c r="J315" s="73" t="s">
        <v>165</v>
      </c>
      <c r="K315" s="162">
        <f t="shared" si="65"/>
        <v>73</v>
      </c>
      <c r="L315" s="162">
        <f t="shared" si="65"/>
        <v>74</v>
      </c>
      <c r="M315" s="162">
        <f t="shared" si="65"/>
        <v>66</v>
      </c>
      <c r="N315" s="162">
        <f t="shared" si="64"/>
        <v>68</v>
      </c>
      <c r="O315" s="162">
        <f t="shared" si="64"/>
        <v>65</v>
      </c>
      <c r="P315" s="162">
        <f t="shared" si="64"/>
        <v>72</v>
      </c>
      <c r="Q315" s="162">
        <f t="shared" si="64"/>
        <v>76</v>
      </c>
      <c r="R315" s="162">
        <f t="shared" si="62"/>
        <v>75</v>
      </c>
      <c r="S315" s="162"/>
      <c r="T315" s="162">
        <f t="shared" si="54"/>
        <v>65</v>
      </c>
      <c r="U315" s="162">
        <f t="shared" si="55"/>
        <v>66</v>
      </c>
      <c r="V315" s="162">
        <f t="shared" si="56"/>
        <v>68</v>
      </c>
      <c r="W315" s="162">
        <f t="shared" si="57"/>
        <v>72</v>
      </c>
      <c r="X315" s="162">
        <f t="shared" si="58"/>
        <v>73</v>
      </c>
      <c r="Y315" s="162">
        <f t="shared" si="59"/>
        <v>74</v>
      </c>
      <c r="Z315" s="162">
        <f t="shared" si="60"/>
        <v>75</v>
      </c>
      <c r="AA315" s="162">
        <f t="shared" si="61"/>
        <v>76</v>
      </c>
    </row>
    <row r="316" spans="1:27">
      <c r="A316" s="73">
        <v>315</v>
      </c>
      <c r="B316" s="73" t="str">
        <f t="shared" si="53"/>
        <v>ABDGIJKL</v>
      </c>
      <c r="C316" s="73" t="s">
        <v>177</v>
      </c>
      <c r="D316" s="73" t="s">
        <v>151</v>
      </c>
      <c r="E316" s="73" t="s">
        <v>95</v>
      </c>
      <c r="F316" s="73" t="s">
        <v>101</v>
      </c>
      <c r="G316" s="73" t="s">
        <v>93</v>
      </c>
      <c r="H316" s="73" t="s">
        <v>150</v>
      </c>
      <c r="I316" s="73" t="s">
        <v>178</v>
      </c>
      <c r="J316" s="73" t="s">
        <v>165</v>
      </c>
      <c r="K316" s="162">
        <f t="shared" si="65"/>
        <v>73</v>
      </c>
      <c r="L316" s="162">
        <f t="shared" si="65"/>
        <v>74</v>
      </c>
      <c r="M316" s="162">
        <f t="shared" si="65"/>
        <v>66</v>
      </c>
      <c r="N316" s="162">
        <f t="shared" si="64"/>
        <v>68</v>
      </c>
      <c r="O316" s="162">
        <f t="shared" si="64"/>
        <v>65</v>
      </c>
      <c r="P316" s="162">
        <f t="shared" si="64"/>
        <v>71</v>
      </c>
      <c r="Q316" s="162">
        <f t="shared" si="64"/>
        <v>76</v>
      </c>
      <c r="R316" s="162">
        <f t="shared" si="62"/>
        <v>75</v>
      </c>
      <c r="S316" s="162"/>
      <c r="T316" s="162">
        <f t="shared" si="54"/>
        <v>65</v>
      </c>
      <c r="U316" s="162">
        <f t="shared" si="55"/>
        <v>66</v>
      </c>
      <c r="V316" s="162">
        <f t="shared" si="56"/>
        <v>68</v>
      </c>
      <c r="W316" s="162">
        <f t="shared" si="57"/>
        <v>71</v>
      </c>
      <c r="X316" s="162">
        <f t="shared" si="58"/>
        <v>73</v>
      </c>
      <c r="Y316" s="162">
        <f t="shared" si="59"/>
        <v>74</v>
      </c>
      <c r="Z316" s="162">
        <f t="shared" si="60"/>
        <v>75</v>
      </c>
      <c r="AA316" s="162">
        <f t="shared" si="61"/>
        <v>76</v>
      </c>
    </row>
    <row r="317" spans="1:27">
      <c r="A317" s="73">
        <v>316</v>
      </c>
      <c r="B317" s="73" t="str">
        <f t="shared" si="53"/>
        <v>ABDGHJKL</v>
      </c>
      <c r="C317" s="73" t="s">
        <v>164</v>
      </c>
      <c r="D317" s="73" t="s">
        <v>151</v>
      </c>
      <c r="E317" s="73" t="s">
        <v>95</v>
      </c>
      <c r="F317" s="73" t="s">
        <v>101</v>
      </c>
      <c r="G317" s="73" t="s">
        <v>93</v>
      </c>
      <c r="H317" s="73" t="s">
        <v>150</v>
      </c>
      <c r="I317" s="73" t="s">
        <v>178</v>
      </c>
      <c r="J317" s="73" t="s">
        <v>165</v>
      </c>
      <c r="K317" s="162">
        <f t="shared" si="65"/>
        <v>72</v>
      </c>
      <c r="L317" s="162">
        <f t="shared" si="65"/>
        <v>74</v>
      </c>
      <c r="M317" s="162">
        <f t="shared" si="65"/>
        <v>66</v>
      </c>
      <c r="N317" s="162">
        <f t="shared" si="64"/>
        <v>68</v>
      </c>
      <c r="O317" s="162">
        <f t="shared" si="64"/>
        <v>65</v>
      </c>
      <c r="P317" s="162">
        <f t="shared" si="64"/>
        <v>71</v>
      </c>
      <c r="Q317" s="162">
        <f t="shared" si="64"/>
        <v>76</v>
      </c>
      <c r="R317" s="162">
        <f t="shared" si="62"/>
        <v>75</v>
      </c>
      <c r="S317" s="162"/>
      <c r="T317" s="162">
        <f t="shared" si="54"/>
        <v>65</v>
      </c>
      <c r="U317" s="162">
        <f t="shared" si="55"/>
        <v>66</v>
      </c>
      <c r="V317" s="162">
        <f t="shared" si="56"/>
        <v>68</v>
      </c>
      <c r="W317" s="162">
        <f t="shared" si="57"/>
        <v>71</v>
      </c>
      <c r="X317" s="162">
        <f t="shared" si="58"/>
        <v>72</v>
      </c>
      <c r="Y317" s="162">
        <f t="shared" si="59"/>
        <v>74</v>
      </c>
      <c r="Z317" s="162">
        <f t="shared" si="60"/>
        <v>75</v>
      </c>
      <c r="AA317" s="162">
        <f t="shared" si="61"/>
        <v>76</v>
      </c>
    </row>
    <row r="318" spans="1:27">
      <c r="A318" s="73">
        <v>317</v>
      </c>
      <c r="B318" s="73" t="str">
        <f t="shared" si="53"/>
        <v>ABDGHIKL</v>
      </c>
      <c r="C318" s="73" t="s">
        <v>177</v>
      </c>
      <c r="D318" s="73" t="s">
        <v>150</v>
      </c>
      <c r="E318" s="73" t="s">
        <v>95</v>
      </c>
      <c r="F318" s="73" t="s">
        <v>101</v>
      </c>
      <c r="G318" s="73" t="s">
        <v>93</v>
      </c>
      <c r="H318" s="73" t="s">
        <v>164</v>
      </c>
      <c r="I318" s="73" t="s">
        <v>178</v>
      </c>
      <c r="J318" s="73" t="s">
        <v>165</v>
      </c>
      <c r="K318" s="162">
        <f t="shared" si="65"/>
        <v>73</v>
      </c>
      <c r="L318" s="162">
        <f t="shared" si="65"/>
        <v>71</v>
      </c>
      <c r="M318" s="162">
        <f t="shared" si="65"/>
        <v>66</v>
      </c>
      <c r="N318" s="162">
        <f t="shared" si="64"/>
        <v>68</v>
      </c>
      <c r="O318" s="162">
        <f t="shared" si="64"/>
        <v>65</v>
      </c>
      <c r="P318" s="162">
        <f t="shared" si="64"/>
        <v>72</v>
      </c>
      <c r="Q318" s="162">
        <f t="shared" si="64"/>
        <v>76</v>
      </c>
      <c r="R318" s="162">
        <f t="shared" si="62"/>
        <v>75</v>
      </c>
      <c r="S318" s="162"/>
      <c r="T318" s="162">
        <f t="shared" si="54"/>
        <v>65</v>
      </c>
      <c r="U318" s="162">
        <f t="shared" si="55"/>
        <v>66</v>
      </c>
      <c r="V318" s="162">
        <f t="shared" si="56"/>
        <v>68</v>
      </c>
      <c r="W318" s="162">
        <f t="shared" si="57"/>
        <v>71</v>
      </c>
      <c r="X318" s="162">
        <f t="shared" si="58"/>
        <v>72</v>
      </c>
      <c r="Y318" s="162">
        <f t="shared" si="59"/>
        <v>73</v>
      </c>
      <c r="Z318" s="162">
        <f t="shared" si="60"/>
        <v>75</v>
      </c>
      <c r="AA318" s="162">
        <f t="shared" si="61"/>
        <v>76</v>
      </c>
    </row>
    <row r="319" spans="1:27">
      <c r="A319" s="73">
        <v>318</v>
      </c>
      <c r="B319" s="73" t="str">
        <f t="shared" si="53"/>
        <v>ABDGHIJL</v>
      </c>
      <c r="C319" s="73" t="s">
        <v>164</v>
      </c>
      <c r="D319" s="73" t="s">
        <v>151</v>
      </c>
      <c r="E319" s="73" t="s">
        <v>95</v>
      </c>
      <c r="F319" s="73" t="s">
        <v>101</v>
      </c>
      <c r="G319" s="73" t="s">
        <v>93</v>
      </c>
      <c r="H319" s="73" t="s">
        <v>150</v>
      </c>
      <c r="I319" s="73" t="s">
        <v>178</v>
      </c>
      <c r="J319" s="73" t="s">
        <v>177</v>
      </c>
      <c r="K319" s="162">
        <f t="shared" si="65"/>
        <v>72</v>
      </c>
      <c r="L319" s="162">
        <f t="shared" si="65"/>
        <v>74</v>
      </c>
      <c r="M319" s="162">
        <f t="shared" si="65"/>
        <v>66</v>
      </c>
      <c r="N319" s="162">
        <f t="shared" si="64"/>
        <v>68</v>
      </c>
      <c r="O319" s="162">
        <f t="shared" si="64"/>
        <v>65</v>
      </c>
      <c r="P319" s="162">
        <f t="shared" si="64"/>
        <v>71</v>
      </c>
      <c r="Q319" s="162">
        <f t="shared" si="64"/>
        <v>76</v>
      </c>
      <c r="R319" s="162">
        <f t="shared" si="62"/>
        <v>73</v>
      </c>
      <c r="S319" s="162"/>
      <c r="T319" s="162">
        <f t="shared" si="54"/>
        <v>65</v>
      </c>
      <c r="U319" s="162">
        <f t="shared" si="55"/>
        <v>66</v>
      </c>
      <c r="V319" s="162">
        <f t="shared" si="56"/>
        <v>68</v>
      </c>
      <c r="W319" s="162">
        <f t="shared" si="57"/>
        <v>71</v>
      </c>
      <c r="X319" s="162">
        <f t="shared" si="58"/>
        <v>72</v>
      </c>
      <c r="Y319" s="162">
        <f t="shared" si="59"/>
        <v>73</v>
      </c>
      <c r="Z319" s="162">
        <f t="shared" si="60"/>
        <v>74</v>
      </c>
      <c r="AA319" s="162">
        <f t="shared" si="61"/>
        <v>76</v>
      </c>
    </row>
    <row r="320" spans="1:27">
      <c r="A320" s="73">
        <v>319</v>
      </c>
      <c r="B320" s="73" t="str">
        <f t="shared" si="53"/>
        <v>ABDGHIJK</v>
      </c>
      <c r="C320" s="73" t="s">
        <v>164</v>
      </c>
      <c r="D320" s="73" t="s">
        <v>151</v>
      </c>
      <c r="E320" s="73" t="s">
        <v>95</v>
      </c>
      <c r="F320" s="73" t="s">
        <v>101</v>
      </c>
      <c r="G320" s="73" t="s">
        <v>93</v>
      </c>
      <c r="H320" s="73" t="s">
        <v>150</v>
      </c>
      <c r="I320" s="73" t="s">
        <v>177</v>
      </c>
      <c r="J320" s="73" t="s">
        <v>165</v>
      </c>
      <c r="K320" s="162">
        <f t="shared" si="65"/>
        <v>72</v>
      </c>
      <c r="L320" s="162">
        <f t="shared" si="65"/>
        <v>74</v>
      </c>
      <c r="M320" s="162">
        <f t="shared" si="65"/>
        <v>66</v>
      </c>
      <c r="N320" s="162">
        <f t="shared" si="64"/>
        <v>68</v>
      </c>
      <c r="O320" s="162">
        <f t="shared" si="64"/>
        <v>65</v>
      </c>
      <c r="P320" s="162">
        <f t="shared" si="64"/>
        <v>71</v>
      </c>
      <c r="Q320" s="162">
        <f t="shared" si="64"/>
        <v>73</v>
      </c>
      <c r="R320" s="162">
        <f t="shared" si="62"/>
        <v>75</v>
      </c>
      <c r="S320" s="162"/>
      <c r="T320" s="162">
        <f t="shared" si="54"/>
        <v>65</v>
      </c>
      <c r="U320" s="162">
        <f t="shared" si="55"/>
        <v>66</v>
      </c>
      <c r="V320" s="162">
        <f t="shared" si="56"/>
        <v>68</v>
      </c>
      <c r="W320" s="162">
        <f t="shared" si="57"/>
        <v>71</v>
      </c>
      <c r="X320" s="162">
        <f t="shared" si="58"/>
        <v>72</v>
      </c>
      <c r="Y320" s="162">
        <f t="shared" si="59"/>
        <v>73</v>
      </c>
      <c r="Z320" s="162">
        <f t="shared" si="60"/>
        <v>74</v>
      </c>
      <c r="AA320" s="162">
        <f t="shared" si="61"/>
        <v>75</v>
      </c>
    </row>
    <row r="321" spans="1:27">
      <c r="A321" s="73">
        <v>320</v>
      </c>
      <c r="B321" s="73" t="str">
        <f t="shared" si="53"/>
        <v>ABDFIJKL</v>
      </c>
      <c r="C321" s="73" t="s">
        <v>177</v>
      </c>
      <c r="D321" s="73" t="s">
        <v>151</v>
      </c>
      <c r="E321" s="73" t="s">
        <v>95</v>
      </c>
      <c r="F321" s="73" t="s">
        <v>101</v>
      </c>
      <c r="G321" s="73" t="s">
        <v>93</v>
      </c>
      <c r="H321" s="73" t="s">
        <v>103</v>
      </c>
      <c r="I321" s="73" t="s">
        <v>178</v>
      </c>
      <c r="J321" s="73" t="s">
        <v>165</v>
      </c>
      <c r="K321" s="162">
        <f t="shared" si="65"/>
        <v>73</v>
      </c>
      <c r="L321" s="162">
        <f t="shared" si="65"/>
        <v>74</v>
      </c>
      <c r="M321" s="162">
        <f t="shared" si="65"/>
        <v>66</v>
      </c>
      <c r="N321" s="162">
        <f t="shared" si="64"/>
        <v>68</v>
      </c>
      <c r="O321" s="162">
        <f t="shared" si="64"/>
        <v>65</v>
      </c>
      <c r="P321" s="162">
        <f t="shared" si="64"/>
        <v>70</v>
      </c>
      <c r="Q321" s="162">
        <f t="shared" si="64"/>
        <v>76</v>
      </c>
      <c r="R321" s="162">
        <f t="shared" si="62"/>
        <v>75</v>
      </c>
      <c r="S321" s="162"/>
      <c r="T321" s="162">
        <f t="shared" si="54"/>
        <v>65</v>
      </c>
      <c r="U321" s="162">
        <f t="shared" si="55"/>
        <v>66</v>
      </c>
      <c r="V321" s="162">
        <f t="shared" si="56"/>
        <v>68</v>
      </c>
      <c r="W321" s="162">
        <f t="shared" si="57"/>
        <v>70</v>
      </c>
      <c r="X321" s="162">
        <f t="shared" si="58"/>
        <v>73</v>
      </c>
      <c r="Y321" s="162">
        <f t="shared" si="59"/>
        <v>74</v>
      </c>
      <c r="Z321" s="162">
        <f t="shared" si="60"/>
        <v>75</v>
      </c>
      <c r="AA321" s="162">
        <f t="shared" si="61"/>
        <v>76</v>
      </c>
    </row>
    <row r="322" spans="1:27">
      <c r="A322" s="73">
        <v>321</v>
      </c>
      <c r="B322" s="73" t="str">
        <f t="shared" si="53"/>
        <v>ABDFHJKL</v>
      </c>
      <c r="C322" s="73" t="s">
        <v>164</v>
      </c>
      <c r="D322" s="73" t="s">
        <v>151</v>
      </c>
      <c r="E322" s="73" t="s">
        <v>95</v>
      </c>
      <c r="F322" s="73" t="s">
        <v>101</v>
      </c>
      <c r="G322" s="73" t="s">
        <v>93</v>
      </c>
      <c r="H322" s="73" t="s">
        <v>103</v>
      </c>
      <c r="I322" s="73" t="s">
        <v>178</v>
      </c>
      <c r="J322" s="73" t="s">
        <v>165</v>
      </c>
      <c r="K322" s="162">
        <f t="shared" si="65"/>
        <v>72</v>
      </c>
      <c r="L322" s="162">
        <f t="shared" si="65"/>
        <v>74</v>
      </c>
      <c r="M322" s="162">
        <f t="shared" si="65"/>
        <v>66</v>
      </c>
      <c r="N322" s="162">
        <f t="shared" si="64"/>
        <v>68</v>
      </c>
      <c r="O322" s="162">
        <f t="shared" si="64"/>
        <v>65</v>
      </c>
      <c r="P322" s="162">
        <f t="shared" si="64"/>
        <v>70</v>
      </c>
      <c r="Q322" s="162">
        <f t="shared" si="64"/>
        <v>76</v>
      </c>
      <c r="R322" s="162">
        <f t="shared" si="62"/>
        <v>75</v>
      </c>
      <c r="S322" s="162"/>
      <c r="T322" s="162">
        <f t="shared" si="54"/>
        <v>65</v>
      </c>
      <c r="U322" s="162">
        <f t="shared" si="55"/>
        <v>66</v>
      </c>
      <c r="V322" s="162">
        <f t="shared" si="56"/>
        <v>68</v>
      </c>
      <c r="W322" s="162">
        <f t="shared" si="57"/>
        <v>70</v>
      </c>
      <c r="X322" s="162">
        <f t="shared" si="58"/>
        <v>72</v>
      </c>
      <c r="Y322" s="162">
        <f t="shared" si="59"/>
        <v>74</v>
      </c>
      <c r="Z322" s="162">
        <f t="shared" si="60"/>
        <v>75</v>
      </c>
      <c r="AA322" s="162">
        <f t="shared" si="61"/>
        <v>76</v>
      </c>
    </row>
    <row r="323" spans="1:27">
      <c r="A323" s="73">
        <v>322</v>
      </c>
      <c r="B323" s="73" t="str">
        <f t="shared" ref="B323:B386" si="66">CONCATENATE(CHAR(T323),CHAR(U323),CHAR(V323),CHAR(W323),CHAR(X323),CHAR(Y323),CHAR(Z323),CHAR(AA323))</f>
        <v>ABDFHIKL</v>
      </c>
      <c r="C323" s="73" t="s">
        <v>164</v>
      </c>
      <c r="D323" s="73" t="s">
        <v>177</v>
      </c>
      <c r="E323" s="73" t="s">
        <v>95</v>
      </c>
      <c r="F323" s="73" t="s">
        <v>101</v>
      </c>
      <c r="G323" s="73" t="s">
        <v>93</v>
      </c>
      <c r="H323" s="73" t="s">
        <v>103</v>
      </c>
      <c r="I323" s="73" t="s">
        <v>178</v>
      </c>
      <c r="J323" s="73" t="s">
        <v>165</v>
      </c>
      <c r="K323" s="162">
        <f t="shared" si="65"/>
        <v>72</v>
      </c>
      <c r="L323" s="162">
        <f t="shared" si="65"/>
        <v>73</v>
      </c>
      <c r="M323" s="162">
        <f t="shared" si="65"/>
        <v>66</v>
      </c>
      <c r="N323" s="162">
        <f t="shared" si="64"/>
        <v>68</v>
      </c>
      <c r="O323" s="162">
        <f t="shared" si="64"/>
        <v>65</v>
      </c>
      <c r="P323" s="162">
        <f t="shared" si="64"/>
        <v>70</v>
      </c>
      <c r="Q323" s="162">
        <f t="shared" si="64"/>
        <v>76</v>
      </c>
      <c r="R323" s="162">
        <f t="shared" si="62"/>
        <v>75</v>
      </c>
      <c r="S323" s="162"/>
      <c r="T323" s="162">
        <f t="shared" ref="T323:T386" si="67">SMALL($K323:$R323,1)</f>
        <v>65</v>
      </c>
      <c r="U323" s="162">
        <f t="shared" ref="U323:U386" si="68">SMALL($K323:$R323,2)</f>
        <v>66</v>
      </c>
      <c r="V323" s="162">
        <f t="shared" ref="V323:V386" si="69">SMALL($K323:$R323,3)</f>
        <v>68</v>
      </c>
      <c r="W323" s="162">
        <f t="shared" ref="W323:W386" si="70">SMALL($K323:$R323,4)</f>
        <v>70</v>
      </c>
      <c r="X323" s="162">
        <f t="shared" ref="X323:X386" si="71">SMALL($K323:$R323,5)</f>
        <v>72</v>
      </c>
      <c r="Y323" s="162">
        <f t="shared" ref="Y323:Y386" si="72">SMALL($K323:$R323,6)</f>
        <v>73</v>
      </c>
      <c r="Z323" s="162">
        <f t="shared" ref="Z323:Z386" si="73">SMALL($K323:$R323,7)</f>
        <v>75</v>
      </c>
      <c r="AA323" s="162">
        <f t="shared" ref="AA323:AA386" si="74">SMALL($K323:$R323,8)</f>
        <v>76</v>
      </c>
    </row>
    <row r="324" spans="1:27">
      <c r="A324" s="73">
        <v>323</v>
      </c>
      <c r="B324" s="73" t="str">
        <f t="shared" si="66"/>
        <v>ABDFHIJL</v>
      </c>
      <c r="C324" s="73" t="s">
        <v>164</v>
      </c>
      <c r="D324" s="73" t="s">
        <v>151</v>
      </c>
      <c r="E324" s="73" t="s">
        <v>95</v>
      </c>
      <c r="F324" s="73" t="s">
        <v>101</v>
      </c>
      <c r="G324" s="73" t="s">
        <v>93</v>
      </c>
      <c r="H324" s="73" t="s">
        <v>103</v>
      </c>
      <c r="I324" s="73" t="s">
        <v>178</v>
      </c>
      <c r="J324" s="73" t="s">
        <v>177</v>
      </c>
      <c r="K324" s="162">
        <f t="shared" si="65"/>
        <v>72</v>
      </c>
      <c r="L324" s="162">
        <f t="shared" si="65"/>
        <v>74</v>
      </c>
      <c r="M324" s="162">
        <f t="shared" si="65"/>
        <v>66</v>
      </c>
      <c r="N324" s="162">
        <f t="shared" si="64"/>
        <v>68</v>
      </c>
      <c r="O324" s="162">
        <f t="shared" si="64"/>
        <v>65</v>
      </c>
      <c r="P324" s="162">
        <f t="shared" si="64"/>
        <v>70</v>
      </c>
      <c r="Q324" s="162">
        <f t="shared" si="64"/>
        <v>76</v>
      </c>
      <c r="R324" s="162">
        <f t="shared" si="62"/>
        <v>73</v>
      </c>
      <c r="S324" s="162"/>
      <c r="T324" s="162">
        <f t="shared" si="67"/>
        <v>65</v>
      </c>
      <c r="U324" s="162">
        <f t="shared" si="68"/>
        <v>66</v>
      </c>
      <c r="V324" s="162">
        <f t="shared" si="69"/>
        <v>68</v>
      </c>
      <c r="W324" s="162">
        <f t="shared" si="70"/>
        <v>70</v>
      </c>
      <c r="X324" s="162">
        <f t="shared" si="71"/>
        <v>72</v>
      </c>
      <c r="Y324" s="162">
        <f t="shared" si="72"/>
        <v>73</v>
      </c>
      <c r="Z324" s="162">
        <f t="shared" si="73"/>
        <v>74</v>
      </c>
      <c r="AA324" s="162">
        <f t="shared" si="74"/>
        <v>76</v>
      </c>
    </row>
    <row r="325" spans="1:27">
      <c r="A325" s="73">
        <v>324</v>
      </c>
      <c r="B325" s="73" t="str">
        <f t="shared" si="66"/>
        <v>ABDFHIJK</v>
      </c>
      <c r="C325" s="73" t="s">
        <v>164</v>
      </c>
      <c r="D325" s="73" t="s">
        <v>151</v>
      </c>
      <c r="E325" s="73" t="s">
        <v>95</v>
      </c>
      <c r="F325" s="73" t="s">
        <v>101</v>
      </c>
      <c r="G325" s="73" t="s">
        <v>93</v>
      </c>
      <c r="H325" s="73" t="s">
        <v>103</v>
      </c>
      <c r="I325" s="73" t="s">
        <v>177</v>
      </c>
      <c r="J325" s="73" t="s">
        <v>165</v>
      </c>
      <c r="K325" s="162">
        <f t="shared" si="65"/>
        <v>72</v>
      </c>
      <c r="L325" s="162">
        <f t="shared" si="65"/>
        <v>74</v>
      </c>
      <c r="M325" s="162">
        <f t="shared" si="65"/>
        <v>66</v>
      </c>
      <c r="N325" s="162">
        <f t="shared" si="64"/>
        <v>68</v>
      </c>
      <c r="O325" s="162">
        <f t="shared" si="64"/>
        <v>65</v>
      </c>
      <c r="P325" s="162">
        <f t="shared" si="64"/>
        <v>70</v>
      </c>
      <c r="Q325" s="162">
        <f t="shared" si="64"/>
        <v>73</v>
      </c>
      <c r="R325" s="162">
        <f t="shared" si="62"/>
        <v>75</v>
      </c>
      <c r="S325" s="162"/>
      <c r="T325" s="162">
        <f t="shared" si="67"/>
        <v>65</v>
      </c>
      <c r="U325" s="162">
        <f t="shared" si="68"/>
        <v>66</v>
      </c>
      <c r="V325" s="162">
        <f t="shared" si="69"/>
        <v>68</v>
      </c>
      <c r="W325" s="162">
        <f t="shared" si="70"/>
        <v>70</v>
      </c>
      <c r="X325" s="162">
        <f t="shared" si="71"/>
        <v>72</v>
      </c>
      <c r="Y325" s="162">
        <f t="shared" si="72"/>
        <v>73</v>
      </c>
      <c r="Z325" s="162">
        <f t="shared" si="73"/>
        <v>74</v>
      </c>
      <c r="AA325" s="162">
        <f t="shared" si="74"/>
        <v>75</v>
      </c>
    </row>
    <row r="326" spans="1:27">
      <c r="A326" s="73">
        <v>325</v>
      </c>
      <c r="B326" s="73" t="str">
        <f t="shared" si="66"/>
        <v>ABDFGJKL</v>
      </c>
      <c r="C326" s="73" t="s">
        <v>103</v>
      </c>
      <c r="D326" s="73" t="s">
        <v>151</v>
      </c>
      <c r="E326" s="73" t="s">
        <v>95</v>
      </c>
      <c r="F326" s="73" t="s">
        <v>101</v>
      </c>
      <c r="G326" s="73" t="s">
        <v>93</v>
      </c>
      <c r="H326" s="73" t="s">
        <v>150</v>
      </c>
      <c r="I326" s="73" t="s">
        <v>178</v>
      </c>
      <c r="J326" s="73" t="s">
        <v>165</v>
      </c>
      <c r="K326" s="162">
        <f t="shared" si="65"/>
        <v>70</v>
      </c>
      <c r="L326" s="162">
        <f t="shared" si="65"/>
        <v>74</v>
      </c>
      <c r="M326" s="162">
        <f t="shared" si="65"/>
        <v>66</v>
      </c>
      <c r="N326" s="162">
        <f t="shared" si="64"/>
        <v>68</v>
      </c>
      <c r="O326" s="162">
        <f t="shared" si="64"/>
        <v>65</v>
      </c>
      <c r="P326" s="162">
        <f t="shared" si="64"/>
        <v>71</v>
      </c>
      <c r="Q326" s="162">
        <f t="shared" si="64"/>
        <v>76</v>
      </c>
      <c r="R326" s="162">
        <f t="shared" si="62"/>
        <v>75</v>
      </c>
      <c r="S326" s="162"/>
      <c r="T326" s="162">
        <f t="shared" si="67"/>
        <v>65</v>
      </c>
      <c r="U326" s="162">
        <f t="shared" si="68"/>
        <v>66</v>
      </c>
      <c r="V326" s="162">
        <f t="shared" si="69"/>
        <v>68</v>
      </c>
      <c r="W326" s="162">
        <f t="shared" si="70"/>
        <v>70</v>
      </c>
      <c r="X326" s="162">
        <f t="shared" si="71"/>
        <v>71</v>
      </c>
      <c r="Y326" s="162">
        <f t="shared" si="72"/>
        <v>74</v>
      </c>
      <c r="Z326" s="162">
        <f t="shared" si="73"/>
        <v>75</v>
      </c>
      <c r="AA326" s="162">
        <f t="shared" si="74"/>
        <v>76</v>
      </c>
    </row>
    <row r="327" spans="1:27">
      <c r="A327" s="73">
        <v>326</v>
      </c>
      <c r="B327" s="73" t="str">
        <f t="shared" si="66"/>
        <v>ABDFGIKL</v>
      </c>
      <c r="C327" s="73" t="s">
        <v>177</v>
      </c>
      <c r="D327" s="73" t="s">
        <v>150</v>
      </c>
      <c r="E327" s="73" t="s">
        <v>95</v>
      </c>
      <c r="F327" s="73" t="s">
        <v>101</v>
      </c>
      <c r="G327" s="73" t="s">
        <v>93</v>
      </c>
      <c r="H327" s="73" t="s">
        <v>103</v>
      </c>
      <c r="I327" s="73" t="s">
        <v>178</v>
      </c>
      <c r="J327" s="73" t="s">
        <v>165</v>
      </c>
      <c r="K327" s="162">
        <f t="shared" si="65"/>
        <v>73</v>
      </c>
      <c r="L327" s="162">
        <f t="shared" si="65"/>
        <v>71</v>
      </c>
      <c r="M327" s="162">
        <f t="shared" si="65"/>
        <v>66</v>
      </c>
      <c r="N327" s="162">
        <f t="shared" si="64"/>
        <v>68</v>
      </c>
      <c r="O327" s="162">
        <f t="shared" si="64"/>
        <v>65</v>
      </c>
      <c r="P327" s="162">
        <f t="shared" si="64"/>
        <v>70</v>
      </c>
      <c r="Q327" s="162">
        <f t="shared" si="64"/>
        <v>76</v>
      </c>
      <c r="R327" s="162">
        <f t="shared" si="62"/>
        <v>75</v>
      </c>
      <c r="S327" s="162"/>
      <c r="T327" s="162">
        <f t="shared" si="67"/>
        <v>65</v>
      </c>
      <c r="U327" s="162">
        <f t="shared" si="68"/>
        <v>66</v>
      </c>
      <c r="V327" s="162">
        <f t="shared" si="69"/>
        <v>68</v>
      </c>
      <c r="W327" s="162">
        <f t="shared" si="70"/>
        <v>70</v>
      </c>
      <c r="X327" s="162">
        <f t="shared" si="71"/>
        <v>71</v>
      </c>
      <c r="Y327" s="162">
        <f t="shared" si="72"/>
        <v>73</v>
      </c>
      <c r="Z327" s="162">
        <f t="shared" si="73"/>
        <v>75</v>
      </c>
      <c r="AA327" s="162">
        <f t="shared" si="74"/>
        <v>76</v>
      </c>
    </row>
    <row r="328" spans="1:27">
      <c r="A328" s="73">
        <v>327</v>
      </c>
      <c r="B328" s="73" t="str">
        <f t="shared" si="66"/>
        <v>ABDFGIJL</v>
      </c>
      <c r="C328" s="73" t="s">
        <v>103</v>
      </c>
      <c r="D328" s="73" t="s">
        <v>151</v>
      </c>
      <c r="E328" s="73" t="s">
        <v>95</v>
      </c>
      <c r="F328" s="73" t="s">
        <v>101</v>
      </c>
      <c r="G328" s="73" t="s">
        <v>93</v>
      </c>
      <c r="H328" s="73" t="s">
        <v>150</v>
      </c>
      <c r="I328" s="73" t="s">
        <v>178</v>
      </c>
      <c r="J328" s="73" t="s">
        <v>177</v>
      </c>
      <c r="K328" s="162">
        <f t="shared" si="65"/>
        <v>70</v>
      </c>
      <c r="L328" s="162">
        <f t="shared" si="65"/>
        <v>74</v>
      </c>
      <c r="M328" s="162">
        <f t="shared" si="65"/>
        <v>66</v>
      </c>
      <c r="N328" s="162">
        <f t="shared" si="64"/>
        <v>68</v>
      </c>
      <c r="O328" s="162">
        <f t="shared" si="64"/>
        <v>65</v>
      </c>
      <c r="P328" s="162">
        <f t="shared" si="64"/>
        <v>71</v>
      </c>
      <c r="Q328" s="162">
        <f t="shared" si="64"/>
        <v>76</v>
      </c>
      <c r="R328" s="162">
        <f t="shared" si="62"/>
        <v>73</v>
      </c>
      <c r="S328" s="162"/>
      <c r="T328" s="162">
        <f t="shared" si="67"/>
        <v>65</v>
      </c>
      <c r="U328" s="162">
        <f t="shared" si="68"/>
        <v>66</v>
      </c>
      <c r="V328" s="162">
        <f t="shared" si="69"/>
        <v>68</v>
      </c>
      <c r="W328" s="162">
        <f t="shared" si="70"/>
        <v>70</v>
      </c>
      <c r="X328" s="162">
        <f t="shared" si="71"/>
        <v>71</v>
      </c>
      <c r="Y328" s="162">
        <f t="shared" si="72"/>
        <v>73</v>
      </c>
      <c r="Z328" s="162">
        <f t="shared" si="73"/>
        <v>74</v>
      </c>
      <c r="AA328" s="162">
        <f t="shared" si="74"/>
        <v>76</v>
      </c>
    </row>
    <row r="329" spans="1:27">
      <c r="A329" s="73">
        <v>328</v>
      </c>
      <c r="B329" s="73" t="str">
        <f t="shared" si="66"/>
        <v>ABDFGIJK</v>
      </c>
      <c r="C329" s="73" t="s">
        <v>103</v>
      </c>
      <c r="D329" s="73" t="s">
        <v>151</v>
      </c>
      <c r="E329" s="73" t="s">
        <v>95</v>
      </c>
      <c r="F329" s="73" t="s">
        <v>101</v>
      </c>
      <c r="G329" s="73" t="s">
        <v>93</v>
      </c>
      <c r="H329" s="73" t="s">
        <v>150</v>
      </c>
      <c r="I329" s="73" t="s">
        <v>177</v>
      </c>
      <c r="J329" s="73" t="s">
        <v>165</v>
      </c>
      <c r="K329" s="162">
        <f t="shared" si="65"/>
        <v>70</v>
      </c>
      <c r="L329" s="162">
        <f t="shared" si="65"/>
        <v>74</v>
      </c>
      <c r="M329" s="162">
        <f t="shared" si="65"/>
        <v>66</v>
      </c>
      <c r="N329" s="162">
        <f t="shared" si="64"/>
        <v>68</v>
      </c>
      <c r="O329" s="162">
        <f t="shared" si="64"/>
        <v>65</v>
      </c>
      <c r="P329" s="162">
        <f t="shared" si="64"/>
        <v>71</v>
      </c>
      <c r="Q329" s="162">
        <f t="shared" si="64"/>
        <v>73</v>
      </c>
      <c r="R329" s="162">
        <f t="shared" si="62"/>
        <v>75</v>
      </c>
      <c r="S329" s="162"/>
      <c r="T329" s="162">
        <f t="shared" si="67"/>
        <v>65</v>
      </c>
      <c r="U329" s="162">
        <f t="shared" si="68"/>
        <v>66</v>
      </c>
      <c r="V329" s="162">
        <f t="shared" si="69"/>
        <v>68</v>
      </c>
      <c r="W329" s="162">
        <f t="shared" si="70"/>
        <v>70</v>
      </c>
      <c r="X329" s="162">
        <f t="shared" si="71"/>
        <v>71</v>
      </c>
      <c r="Y329" s="162">
        <f t="shared" si="72"/>
        <v>73</v>
      </c>
      <c r="Z329" s="162">
        <f t="shared" si="73"/>
        <v>74</v>
      </c>
      <c r="AA329" s="162">
        <f t="shared" si="74"/>
        <v>75</v>
      </c>
    </row>
    <row r="330" spans="1:27">
      <c r="A330" s="73">
        <v>329</v>
      </c>
      <c r="B330" s="73" t="str">
        <f t="shared" si="66"/>
        <v>ABDFGHKL</v>
      </c>
      <c r="C330" s="73" t="s">
        <v>164</v>
      </c>
      <c r="D330" s="73" t="s">
        <v>150</v>
      </c>
      <c r="E330" s="73" t="s">
        <v>95</v>
      </c>
      <c r="F330" s="73" t="s">
        <v>101</v>
      </c>
      <c r="G330" s="73" t="s">
        <v>93</v>
      </c>
      <c r="H330" s="73" t="s">
        <v>103</v>
      </c>
      <c r="I330" s="73" t="s">
        <v>178</v>
      </c>
      <c r="J330" s="73" t="s">
        <v>165</v>
      </c>
      <c r="K330" s="162">
        <f t="shared" si="65"/>
        <v>72</v>
      </c>
      <c r="L330" s="162">
        <f t="shared" si="65"/>
        <v>71</v>
      </c>
      <c r="M330" s="162">
        <f t="shared" si="65"/>
        <v>66</v>
      </c>
      <c r="N330" s="162">
        <f t="shared" si="64"/>
        <v>68</v>
      </c>
      <c r="O330" s="162">
        <f t="shared" si="64"/>
        <v>65</v>
      </c>
      <c r="P330" s="162">
        <f t="shared" si="64"/>
        <v>70</v>
      </c>
      <c r="Q330" s="162">
        <f t="shared" si="64"/>
        <v>76</v>
      </c>
      <c r="R330" s="162">
        <f t="shared" si="62"/>
        <v>75</v>
      </c>
      <c r="S330" s="162"/>
      <c r="T330" s="162">
        <f t="shared" si="67"/>
        <v>65</v>
      </c>
      <c r="U330" s="162">
        <f t="shared" si="68"/>
        <v>66</v>
      </c>
      <c r="V330" s="162">
        <f t="shared" si="69"/>
        <v>68</v>
      </c>
      <c r="W330" s="162">
        <f t="shared" si="70"/>
        <v>70</v>
      </c>
      <c r="X330" s="162">
        <f t="shared" si="71"/>
        <v>71</v>
      </c>
      <c r="Y330" s="162">
        <f t="shared" si="72"/>
        <v>72</v>
      </c>
      <c r="Z330" s="162">
        <f t="shared" si="73"/>
        <v>75</v>
      </c>
      <c r="AA330" s="162">
        <f t="shared" si="74"/>
        <v>76</v>
      </c>
    </row>
    <row r="331" spans="1:27">
      <c r="A331" s="73">
        <v>330</v>
      </c>
      <c r="B331" s="73" t="str">
        <f t="shared" si="66"/>
        <v>ABDFGHJL</v>
      </c>
      <c r="C331" s="73" t="s">
        <v>164</v>
      </c>
      <c r="D331" s="73" t="s">
        <v>150</v>
      </c>
      <c r="E331" s="73" t="s">
        <v>95</v>
      </c>
      <c r="F331" s="73" t="s">
        <v>101</v>
      </c>
      <c r="G331" s="73" t="s">
        <v>93</v>
      </c>
      <c r="H331" s="73" t="s">
        <v>103</v>
      </c>
      <c r="I331" s="73" t="s">
        <v>178</v>
      </c>
      <c r="J331" s="73" t="s">
        <v>151</v>
      </c>
      <c r="K331" s="162">
        <f t="shared" si="65"/>
        <v>72</v>
      </c>
      <c r="L331" s="162">
        <f t="shared" si="65"/>
        <v>71</v>
      </c>
      <c r="M331" s="162">
        <f t="shared" si="65"/>
        <v>66</v>
      </c>
      <c r="N331" s="162">
        <f t="shared" si="64"/>
        <v>68</v>
      </c>
      <c r="O331" s="162">
        <f t="shared" si="64"/>
        <v>65</v>
      </c>
      <c r="P331" s="162">
        <f t="shared" si="64"/>
        <v>70</v>
      </c>
      <c r="Q331" s="162">
        <f t="shared" si="64"/>
        <v>76</v>
      </c>
      <c r="R331" s="162">
        <f t="shared" si="62"/>
        <v>74</v>
      </c>
      <c r="S331" s="162"/>
      <c r="T331" s="162">
        <f t="shared" si="67"/>
        <v>65</v>
      </c>
      <c r="U331" s="162">
        <f t="shared" si="68"/>
        <v>66</v>
      </c>
      <c r="V331" s="162">
        <f t="shared" si="69"/>
        <v>68</v>
      </c>
      <c r="W331" s="162">
        <f t="shared" si="70"/>
        <v>70</v>
      </c>
      <c r="X331" s="162">
        <f t="shared" si="71"/>
        <v>71</v>
      </c>
      <c r="Y331" s="162">
        <f t="shared" si="72"/>
        <v>72</v>
      </c>
      <c r="Z331" s="162">
        <f t="shared" si="73"/>
        <v>74</v>
      </c>
      <c r="AA331" s="162">
        <f t="shared" si="74"/>
        <v>76</v>
      </c>
    </row>
    <row r="332" spans="1:27">
      <c r="A332" s="73">
        <v>331</v>
      </c>
      <c r="B332" s="73" t="str">
        <f t="shared" si="66"/>
        <v>ABDFGHJK</v>
      </c>
      <c r="C332" s="73" t="s">
        <v>164</v>
      </c>
      <c r="D332" s="73" t="s">
        <v>150</v>
      </c>
      <c r="E332" s="73" t="s">
        <v>95</v>
      </c>
      <c r="F332" s="73" t="s">
        <v>101</v>
      </c>
      <c r="G332" s="73" t="s">
        <v>93</v>
      </c>
      <c r="H332" s="73" t="s">
        <v>103</v>
      </c>
      <c r="I332" s="73" t="s">
        <v>151</v>
      </c>
      <c r="J332" s="73" t="s">
        <v>165</v>
      </c>
      <c r="K332" s="162">
        <f t="shared" si="65"/>
        <v>72</v>
      </c>
      <c r="L332" s="162">
        <f t="shared" si="65"/>
        <v>71</v>
      </c>
      <c r="M332" s="162">
        <f t="shared" si="65"/>
        <v>66</v>
      </c>
      <c r="N332" s="162">
        <f t="shared" si="64"/>
        <v>68</v>
      </c>
      <c r="O332" s="162">
        <f t="shared" si="64"/>
        <v>65</v>
      </c>
      <c r="P332" s="162">
        <f t="shared" si="64"/>
        <v>70</v>
      </c>
      <c r="Q332" s="162">
        <f t="shared" si="64"/>
        <v>74</v>
      </c>
      <c r="R332" s="162">
        <f t="shared" si="64"/>
        <v>75</v>
      </c>
      <c r="S332" s="162"/>
      <c r="T332" s="162">
        <f t="shared" si="67"/>
        <v>65</v>
      </c>
      <c r="U332" s="162">
        <f t="shared" si="68"/>
        <v>66</v>
      </c>
      <c r="V332" s="162">
        <f t="shared" si="69"/>
        <v>68</v>
      </c>
      <c r="W332" s="162">
        <f t="shared" si="70"/>
        <v>70</v>
      </c>
      <c r="X332" s="162">
        <f t="shared" si="71"/>
        <v>71</v>
      </c>
      <c r="Y332" s="162">
        <f t="shared" si="72"/>
        <v>72</v>
      </c>
      <c r="Z332" s="162">
        <f t="shared" si="73"/>
        <v>74</v>
      </c>
      <c r="AA332" s="162">
        <f t="shared" si="74"/>
        <v>75</v>
      </c>
    </row>
    <row r="333" spans="1:27">
      <c r="A333" s="73">
        <v>332</v>
      </c>
      <c r="B333" s="73" t="str">
        <f t="shared" si="66"/>
        <v>ABDFGHIL</v>
      </c>
      <c r="C333" s="73" t="s">
        <v>164</v>
      </c>
      <c r="D333" s="73" t="s">
        <v>150</v>
      </c>
      <c r="E333" s="73" t="s">
        <v>95</v>
      </c>
      <c r="F333" s="73" t="s">
        <v>101</v>
      </c>
      <c r="G333" s="73" t="s">
        <v>93</v>
      </c>
      <c r="H333" s="73" t="s">
        <v>103</v>
      </c>
      <c r="I333" s="73" t="s">
        <v>178</v>
      </c>
      <c r="J333" s="73" t="s">
        <v>177</v>
      </c>
      <c r="K333" s="162">
        <f t="shared" si="65"/>
        <v>72</v>
      </c>
      <c r="L333" s="162">
        <f t="shared" si="65"/>
        <v>71</v>
      </c>
      <c r="M333" s="162">
        <f t="shared" si="65"/>
        <v>66</v>
      </c>
      <c r="N333" s="162">
        <f t="shared" si="64"/>
        <v>68</v>
      </c>
      <c r="O333" s="162">
        <f t="shared" si="64"/>
        <v>65</v>
      </c>
      <c r="P333" s="162">
        <f t="shared" si="64"/>
        <v>70</v>
      </c>
      <c r="Q333" s="162">
        <f t="shared" si="64"/>
        <v>76</v>
      </c>
      <c r="R333" s="162">
        <f t="shared" si="64"/>
        <v>73</v>
      </c>
      <c r="S333" s="162"/>
      <c r="T333" s="162">
        <f t="shared" si="67"/>
        <v>65</v>
      </c>
      <c r="U333" s="162">
        <f t="shared" si="68"/>
        <v>66</v>
      </c>
      <c r="V333" s="162">
        <f t="shared" si="69"/>
        <v>68</v>
      </c>
      <c r="W333" s="162">
        <f t="shared" si="70"/>
        <v>70</v>
      </c>
      <c r="X333" s="162">
        <f t="shared" si="71"/>
        <v>71</v>
      </c>
      <c r="Y333" s="162">
        <f t="shared" si="72"/>
        <v>72</v>
      </c>
      <c r="Z333" s="162">
        <f t="shared" si="73"/>
        <v>73</v>
      </c>
      <c r="AA333" s="162">
        <f t="shared" si="74"/>
        <v>76</v>
      </c>
    </row>
    <row r="334" spans="1:27">
      <c r="A334" s="73">
        <v>333</v>
      </c>
      <c r="B334" s="73" t="str">
        <f t="shared" si="66"/>
        <v>ABDFGHIK</v>
      </c>
      <c r="C334" s="73" t="s">
        <v>164</v>
      </c>
      <c r="D334" s="73" t="s">
        <v>150</v>
      </c>
      <c r="E334" s="73" t="s">
        <v>95</v>
      </c>
      <c r="F334" s="73" t="s">
        <v>101</v>
      </c>
      <c r="G334" s="73" t="s">
        <v>93</v>
      </c>
      <c r="H334" s="73" t="s">
        <v>103</v>
      </c>
      <c r="I334" s="73" t="s">
        <v>177</v>
      </c>
      <c r="J334" s="73" t="s">
        <v>165</v>
      </c>
      <c r="K334" s="162">
        <f t="shared" si="65"/>
        <v>72</v>
      </c>
      <c r="L334" s="162">
        <f t="shared" si="65"/>
        <v>71</v>
      </c>
      <c r="M334" s="162">
        <f t="shared" si="65"/>
        <v>66</v>
      </c>
      <c r="N334" s="162">
        <f t="shared" si="64"/>
        <v>68</v>
      </c>
      <c r="O334" s="162">
        <f t="shared" si="64"/>
        <v>65</v>
      </c>
      <c r="P334" s="162">
        <f t="shared" si="64"/>
        <v>70</v>
      </c>
      <c r="Q334" s="162">
        <f t="shared" si="64"/>
        <v>73</v>
      </c>
      <c r="R334" s="162">
        <f t="shared" si="64"/>
        <v>75</v>
      </c>
      <c r="S334" s="162"/>
      <c r="T334" s="162">
        <f t="shared" si="67"/>
        <v>65</v>
      </c>
      <c r="U334" s="162">
        <f t="shared" si="68"/>
        <v>66</v>
      </c>
      <c r="V334" s="162">
        <f t="shared" si="69"/>
        <v>68</v>
      </c>
      <c r="W334" s="162">
        <f t="shared" si="70"/>
        <v>70</v>
      </c>
      <c r="X334" s="162">
        <f t="shared" si="71"/>
        <v>71</v>
      </c>
      <c r="Y334" s="162">
        <f t="shared" si="72"/>
        <v>72</v>
      </c>
      <c r="Z334" s="162">
        <f t="shared" si="73"/>
        <v>73</v>
      </c>
      <c r="AA334" s="162">
        <f t="shared" si="74"/>
        <v>75</v>
      </c>
    </row>
    <row r="335" spans="1:27">
      <c r="A335" s="73">
        <v>334</v>
      </c>
      <c r="B335" s="73" t="str">
        <f t="shared" si="66"/>
        <v>ABDFGHIJ</v>
      </c>
      <c r="C335" s="73" t="s">
        <v>164</v>
      </c>
      <c r="D335" s="73" t="s">
        <v>150</v>
      </c>
      <c r="E335" s="73" t="s">
        <v>95</v>
      </c>
      <c r="F335" s="73" t="s">
        <v>101</v>
      </c>
      <c r="G335" s="73" t="s">
        <v>93</v>
      </c>
      <c r="H335" s="73" t="s">
        <v>103</v>
      </c>
      <c r="I335" s="73" t="s">
        <v>177</v>
      </c>
      <c r="J335" s="73" t="s">
        <v>151</v>
      </c>
      <c r="K335" s="162">
        <f t="shared" si="65"/>
        <v>72</v>
      </c>
      <c r="L335" s="162">
        <f t="shared" si="65"/>
        <v>71</v>
      </c>
      <c r="M335" s="162">
        <f t="shared" si="65"/>
        <v>66</v>
      </c>
      <c r="N335" s="162">
        <f t="shared" si="64"/>
        <v>68</v>
      </c>
      <c r="O335" s="162">
        <f t="shared" si="64"/>
        <v>65</v>
      </c>
      <c r="P335" s="162">
        <f t="shared" si="64"/>
        <v>70</v>
      </c>
      <c r="Q335" s="162">
        <f t="shared" si="64"/>
        <v>73</v>
      </c>
      <c r="R335" s="162">
        <f t="shared" si="64"/>
        <v>74</v>
      </c>
      <c r="S335" s="162"/>
      <c r="T335" s="162">
        <f t="shared" si="67"/>
        <v>65</v>
      </c>
      <c r="U335" s="162">
        <f t="shared" si="68"/>
        <v>66</v>
      </c>
      <c r="V335" s="162">
        <f t="shared" si="69"/>
        <v>68</v>
      </c>
      <c r="W335" s="162">
        <f t="shared" si="70"/>
        <v>70</v>
      </c>
      <c r="X335" s="162">
        <f t="shared" si="71"/>
        <v>71</v>
      </c>
      <c r="Y335" s="162">
        <f t="shared" si="72"/>
        <v>72</v>
      </c>
      <c r="Z335" s="162">
        <f t="shared" si="73"/>
        <v>73</v>
      </c>
      <c r="AA335" s="162">
        <f t="shared" si="74"/>
        <v>74</v>
      </c>
    </row>
    <row r="336" spans="1:27">
      <c r="A336" s="73">
        <v>335</v>
      </c>
      <c r="B336" s="73" t="str">
        <f t="shared" si="66"/>
        <v>ABDEIJKL</v>
      </c>
      <c r="C336" s="73" t="s">
        <v>102</v>
      </c>
      <c r="D336" s="73" t="s">
        <v>151</v>
      </c>
      <c r="E336" s="73" t="s">
        <v>95</v>
      </c>
      <c r="F336" s="73" t="s">
        <v>93</v>
      </c>
      <c r="G336" s="73" t="s">
        <v>177</v>
      </c>
      <c r="H336" s="73" t="s">
        <v>101</v>
      </c>
      <c r="I336" s="73" t="s">
        <v>178</v>
      </c>
      <c r="J336" s="73" t="s">
        <v>165</v>
      </c>
      <c r="K336" s="162">
        <f t="shared" si="65"/>
        <v>69</v>
      </c>
      <c r="L336" s="162">
        <f t="shared" si="65"/>
        <v>74</v>
      </c>
      <c r="M336" s="162">
        <f t="shared" si="65"/>
        <v>66</v>
      </c>
      <c r="N336" s="162">
        <f t="shared" si="64"/>
        <v>65</v>
      </c>
      <c r="O336" s="162">
        <f t="shared" si="64"/>
        <v>73</v>
      </c>
      <c r="P336" s="162">
        <f t="shared" si="64"/>
        <v>68</v>
      </c>
      <c r="Q336" s="162">
        <f t="shared" si="64"/>
        <v>76</v>
      </c>
      <c r="R336" s="162">
        <f t="shared" si="64"/>
        <v>75</v>
      </c>
      <c r="S336" s="162"/>
      <c r="T336" s="162">
        <f t="shared" si="67"/>
        <v>65</v>
      </c>
      <c r="U336" s="162">
        <f t="shared" si="68"/>
        <v>66</v>
      </c>
      <c r="V336" s="162">
        <f t="shared" si="69"/>
        <v>68</v>
      </c>
      <c r="W336" s="162">
        <f t="shared" si="70"/>
        <v>69</v>
      </c>
      <c r="X336" s="162">
        <f t="shared" si="71"/>
        <v>73</v>
      </c>
      <c r="Y336" s="162">
        <f t="shared" si="72"/>
        <v>74</v>
      </c>
      <c r="Z336" s="162">
        <f t="shared" si="73"/>
        <v>75</v>
      </c>
      <c r="AA336" s="162">
        <f t="shared" si="74"/>
        <v>76</v>
      </c>
    </row>
    <row r="337" spans="1:27">
      <c r="A337" s="73">
        <v>336</v>
      </c>
      <c r="B337" s="73" t="str">
        <f t="shared" si="66"/>
        <v>ABDEHJKL</v>
      </c>
      <c r="C337" s="73" t="s">
        <v>102</v>
      </c>
      <c r="D337" s="73" t="s">
        <v>151</v>
      </c>
      <c r="E337" s="73" t="s">
        <v>95</v>
      </c>
      <c r="F337" s="73" t="s">
        <v>101</v>
      </c>
      <c r="G337" s="73" t="s">
        <v>93</v>
      </c>
      <c r="H337" s="73" t="s">
        <v>164</v>
      </c>
      <c r="I337" s="73" t="s">
        <v>178</v>
      </c>
      <c r="J337" s="73" t="s">
        <v>165</v>
      </c>
      <c r="K337" s="162">
        <f t="shared" si="65"/>
        <v>69</v>
      </c>
      <c r="L337" s="162">
        <f t="shared" si="65"/>
        <v>74</v>
      </c>
      <c r="M337" s="162">
        <f t="shared" si="65"/>
        <v>66</v>
      </c>
      <c r="N337" s="162">
        <f t="shared" si="64"/>
        <v>68</v>
      </c>
      <c r="O337" s="162">
        <f t="shared" si="64"/>
        <v>65</v>
      </c>
      <c r="P337" s="162">
        <f t="shared" si="64"/>
        <v>72</v>
      </c>
      <c r="Q337" s="162">
        <f t="shared" si="64"/>
        <v>76</v>
      </c>
      <c r="R337" s="162">
        <f t="shared" si="64"/>
        <v>75</v>
      </c>
      <c r="S337" s="162"/>
      <c r="T337" s="162">
        <f t="shared" si="67"/>
        <v>65</v>
      </c>
      <c r="U337" s="162">
        <f t="shared" si="68"/>
        <v>66</v>
      </c>
      <c r="V337" s="162">
        <f t="shared" si="69"/>
        <v>68</v>
      </c>
      <c r="W337" s="162">
        <f t="shared" si="70"/>
        <v>69</v>
      </c>
      <c r="X337" s="162">
        <f t="shared" si="71"/>
        <v>72</v>
      </c>
      <c r="Y337" s="162">
        <f t="shared" si="72"/>
        <v>74</v>
      </c>
      <c r="Z337" s="162">
        <f t="shared" si="73"/>
        <v>75</v>
      </c>
      <c r="AA337" s="162">
        <f t="shared" si="74"/>
        <v>76</v>
      </c>
    </row>
    <row r="338" spans="1:27">
      <c r="A338" s="73">
        <v>337</v>
      </c>
      <c r="B338" s="73" t="str">
        <f t="shared" si="66"/>
        <v>ABDEHIKL</v>
      </c>
      <c r="C338" s="73" t="s">
        <v>102</v>
      </c>
      <c r="D338" s="73" t="s">
        <v>177</v>
      </c>
      <c r="E338" s="73" t="s">
        <v>95</v>
      </c>
      <c r="F338" s="73" t="s">
        <v>101</v>
      </c>
      <c r="G338" s="73" t="s">
        <v>93</v>
      </c>
      <c r="H338" s="73" t="s">
        <v>164</v>
      </c>
      <c r="I338" s="73" t="s">
        <v>178</v>
      </c>
      <c r="J338" s="73" t="s">
        <v>165</v>
      </c>
      <c r="K338" s="162">
        <f t="shared" si="65"/>
        <v>69</v>
      </c>
      <c r="L338" s="162">
        <f t="shared" si="65"/>
        <v>73</v>
      </c>
      <c r="M338" s="162">
        <f t="shared" si="65"/>
        <v>66</v>
      </c>
      <c r="N338" s="162">
        <f t="shared" si="64"/>
        <v>68</v>
      </c>
      <c r="O338" s="162">
        <f t="shared" si="64"/>
        <v>65</v>
      </c>
      <c r="P338" s="162">
        <f t="shared" si="64"/>
        <v>72</v>
      </c>
      <c r="Q338" s="162">
        <f t="shared" si="64"/>
        <v>76</v>
      </c>
      <c r="R338" s="162">
        <f t="shared" si="64"/>
        <v>75</v>
      </c>
      <c r="S338" s="162"/>
      <c r="T338" s="162">
        <f t="shared" si="67"/>
        <v>65</v>
      </c>
      <c r="U338" s="162">
        <f t="shared" si="68"/>
        <v>66</v>
      </c>
      <c r="V338" s="162">
        <f t="shared" si="69"/>
        <v>68</v>
      </c>
      <c r="W338" s="162">
        <f t="shared" si="70"/>
        <v>69</v>
      </c>
      <c r="X338" s="162">
        <f t="shared" si="71"/>
        <v>72</v>
      </c>
      <c r="Y338" s="162">
        <f t="shared" si="72"/>
        <v>73</v>
      </c>
      <c r="Z338" s="162">
        <f t="shared" si="73"/>
        <v>75</v>
      </c>
      <c r="AA338" s="162">
        <f t="shared" si="74"/>
        <v>76</v>
      </c>
    </row>
    <row r="339" spans="1:27">
      <c r="A339" s="73">
        <v>338</v>
      </c>
      <c r="B339" s="73" t="str">
        <f t="shared" si="66"/>
        <v>ABDEHIJL</v>
      </c>
      <c r="C339" s="73" t="s">
        <v>102</v>
      </c>
      <c r="D339" s="73" t="s">
        <v>151</v>
      </c>
      <c r="E339" s="73" t="s">
        <v>95</v>
      </c>
      <c r="F339" s="73" t="s">
        <v>101</v>
      </c>
      <c r="G339" s="73" t="s">
        <v>93</v>
      </c>
      <c r="H339" s="73" t="s">
        <v>164</v>
      </c>
      <c r="I339" s="73" t="s">
        <v>178</v>
      </c>
      <c r="J339" s="73" t="s">
        <v>177</v>
      </c>
      <c r="K339" s="162">
        <f t="shared" si="65"/>
        <v>69</v>
      </c>
      <c r="L339" s="162">
        <f t="shared" si="65"/>
        <v>74</v>
      </c>
      <c r="M339" s="162">
        <f t="shared" si="65"/>
        <v>66</v>
      </c>
      <c r="N339" s="162">
        <f t="shared" si="64"/>
        <v>68</v>
      </c>
      <c r="O339" s="162">
        <f t="shared" si="64"/>
        <v>65</v>
      </c>
      <c r="P339" s="162">
        <f t="shared" si="64"/>
        <v>72</v>
      </c>
      <c r="Q339" s="162">
        <f t="shared" si="64"/>
        <v>76</v>
      </c>
      <c r="R339" s="162">
        <f t="shared" si="64"/>
        <v>73</v>
      </c>
      <c r="S339" s="162"/>
      <c r="T339" s="162">
        <f t="shared" si="67"/>
        <v>65</v>
      </c>
      <c r="U339" s="162">
        <f t="shared" si="68"/>
        <v>66</v>
      </c>
      <c r="V339" s="162">
        <f t="shared" si="69"/>
        <v>68</v>
      </c>
      <c r="W339" s="162">
        <f t="shared" si="70"/>
        <v>69</v>
      </c>
      <c r="X339" s="162">
        <f t="shared" si="71"/>
        <v>72</v>
      </c>
      <c r="Y339" s="162">
        <f t="shared" si="72"/>
        <v>73</v>
      </c>
      <c r="Z339" s="162">
        <f t="shared" si="73"/>
        <v>74</v>
      </c>
      <c r="AA339" s="162">
        <f t="shared" si="74"/>
        <v>76</v>
      </c>
    </row>
    <row r="340" spans="1:27">
      <c r="A340" s="73">
        <v>339</v>
      </c>
      <c r="B340" s="73" t="str">
        <f t="shared" si="66"/>
        <v>ABDEHIJK</v>
      </c>
      <c r="C340" s="73" t="s">
        <v>102</v>
      </c>
      <c r="D340" s="73" t="s">
        <v>151</v>
      </c>
      <c r="E340" s="73" t="s">
        <v>95</v>
      </c>
      <c r="F340" s="73" t="s">
        <v>101</v>
      </c>
      <c r="G340" s="73" t="s">
        <v>93</v>
      </c>
      <c r="H340" s="73" t="s">
        <v>164</v>
      </c>
      <c r="I340" s="73" t="s">
        <v>177</v>
      </c>
      <c r="J340" s="73" t="s">
        <v>165</v>
      </c>
      <c r="K340" s="162">
        <f t="shared" si="65"/>
        <v>69</v>
      </c>
      <c r="L340" s="162">
        <f t="shared" si="65"/>
        <v>74</v>
      </c>
      <c r="M340" s="162">
        <f t="shared" si="65"/>
        <v>66</v>
      </c>
      <c r="N340" s="162">
        <f t="shared" si="64"/>
        <v>68</v>
      </c>
      <c r="O340" s="162">
        <f t="shared" si="64"/>
        <v>65</v>
      </c>
      <c r="P340" s="162">
        <f t="shared" si="64"/>
        <v>72</v>
      </c>
      <c r="Q340" s="162">
        <f t="shared" si="64"/>
        <v>73</v>
      </c>
      <c r="R340" s="162">
        <f t="shared" si="64"/>
        <v>75</v>
      </c>
      <c r="S340" s="162"/>
      <c r="T340" s="162">
        <f t="shared" si="67"/>
        <v>65</v>
      </c>
      <c r="U340" s="162">
        <f t="shared" si="68"/>
        <v>66</v>
      </c>
      <c r="V340" s="162">
        <f t="shared" si="69"/>
        <v>68</v>
      </c>
      <c r="W340" s="162">
        <f t="shared" si="70"/>
        <v>69</v>
      </c>
      <c r="X340" s="162">
        <f t="shared" si="71"/>
        <v>72</v>
      </c>
      <c r="Y340" s="162">
        <f t="shared" si="72"/>
        <v>73</v>
      </c>
      <c r="Z340" s="162">
        <f t="shared" si="73"/>
        <v>74</v>
      </c>
      <c r="AA340" s="162">
        <f t="shared" si="74"/>
        <v>75</v>
      </c>
    </row>
    <row r="341" spans="1:27">
      <c r="A341" s="73">
        <v>340</v>
      </c>
      <c r="B341" s="73" t="str">
        <f t="shared" si="66"/>
        <v>ABDEGJKL</v>
      </c>
      <c r="C341" s="73" t="s">
        <v>102</v>
      </c>
      <c r="D341" s="73" t="s">
        <v>151</v>
      </c>
      <c r="E341" s="73" t="s">
        <v>95</v>
      </c>
      <c r="F341" s="73" t="s">
        <v>101</v>
      </c>
      <c r="G341" s="73" t="s">
        <v>93</v>
      </c>
      <c r="H341" s="73" t="s">
        <v>150</v>
      </c>
      <c r="I341" s="73" t="s">
        <v>178</v>
      </c>
      <c r="J341" s="73" t="s">
        <v>165</v>
      </c>
      <c r="K341" s="162">
        <f t="shared" si="65"/>
        <v>69</v>
      </c>
      <c r="L341" s="162">
        <f t="shared" si="65"/>
        <v>74</v>
      </c>
      <c r="M341" s="162">
        <f t="shared" si="65"/>
        <v>66</v>
      </c>
      <c r="N341" s="162">
        <f t="shared" si="64"/>
        <v>68</v>
      </c>
      <c r="O341" s="162">
        <f t="shared" si="64"/>
        <v>65</v>
      </c>
      <c r="P341" s="162">
        <f t="shared" si="64"/>
        <v>71</v>
      </c>
      <c r="Q341" s="162">
        <f t="shared" si="64"/>
        <v>76</v>
      </c>
      <c r="R341" s="162">
        <f t="shared" si="64"/>
        <v>75</v>
      </c>
      <c r="S341" s="162"/>
      <c r="T341" s="162">
        <f t="shared" si="67"/>
        <v>65</v>
      </c>
      <c r="U341" s="162">
        <f t="shared" si="68"/>
        <v>66</v>
      </c>
      <c r="V341" s="162">
        <f t="shared" si="69"/>
        <v>68</v>
      </c>
      <c r="W341" s="162">
        <f t="shared" si="70"/>
        <v>69</v>
      </c>
      <c r="X341" s="162">
        <f t="shared" si="71"/>
        <v>71</v>
      </c>
      <c r="Y341" s="162">
        <f t="shared" si="72"/>
        <v>74</v>
      </c>
      <c r="Z341" s="162">
        <f t="shared" si="73"/>
        <v>75</v>
      </c>
      <c r="AA341" s="162">
        <f t="shared" si="74"/>
        <v>76</v>
      </c>
    </row>
    <row r="342" spans="1:27">
      <c r="A342" s="73">
        <v>341</v>
      </c>
      <c r="B342" s="73" t="str">
        <f t="shared" si="66"/>
        <v>ABDEGIKL</v>
      </c>
      <c r="C342" s="73" t="s">
        <v>102</v>
      </c>
      <c r="D342" s="73" t="s">
        <v>150</v>
      </c>
      <c r="E342" s="73" t="s">
        <v>95</v>
      </c>
      <c r="F342" s="73" t="s">
        <v>93</v>
      </c>
      <c r="G342" s="73" t="s">
        <v>177</v>
      </c>
      <c r="H342" s="73" t="s">
        <v>101</v>
      </c>
      <c r="I342" s="73" t="s">
        <v>178</v>
      </c>
      <c r="J342" s="73" t="s">
        <v>165</v>
      </c>
      <c r="K342" s="162">
        <f t="shared" si="65"/>
        <v>69</v>
      </c>
      <c r="L342" s="162">
        <f t="shared" si="65"/>
        <v>71</v>
      </c>
      <c r="M342" s="162">
        <f t="shared" si="65"/>
        <v>66</v>
      </c>
      <c r="N342" s="162">
        <f t="shared" si="64"/>
        <v>65</v>
      </c>
      <c r="O342" s="162">
        <f t="shared" si="64"/>
        <v>73</v>
      </c>
      <c r="P342" s="162">
        <f t="shared" si="64"/>
        <v>68</v>
      </c>
      <c r="Q342" s="162">
        <f t="shared" si="64"/>
        <v>76</v>
      </c>
      <c r="R342" s="162">
        <f t="shared" si="64"/>
        <v>75</v>
      </c>
      <c r="S342" s="162"/>
      <c r="T342" s="162">
        <f t="shared" si="67"/>
        <v>65</v>
      </c>
      <c r="U342" s="162">
        <f t="shared" si="68"/>
        <v>66</v>
      </c>
      <c r="V342" s="162">
        <f t="shared" si="69"/>
        <v>68</v>
      </c>
      <c r="W342" s="162">
        <f t="shared" si="70"/>
        <v>69</v>
      </c>
      <c r="X342" s="162">
        <f t="shared" si="71"/>
        <v>71</v>
      </c>
      <c r="Y342" s="162">
        <f t="shared" si="72"/>
        <v>73</v>
      </c>
      <c r="Z342" s="162">
        <f t="shared" si="73"/>
        <v>75</v>
      </c>
      <c r="AA342" s="162">
        <f t="shared" si="74"/>
        <v>76</v>
      </c>
    </row>
    <row r="343" spans="1:27">
      <c r="A343" s="73">
        <v>342</v>
      </c>
      <c r="B343" s="73" t="str">
        <f t="shared" si="66"/>
        <v>ABDEGIJL</v>
      </c>
      <c r="C343" s="73" t="s">
        <v>102</v>
      </c>
      <c r="D343" s="73" t="s">
        <v>151</v>
      </c>
      <c r="E343" s="73" t="s">
        <v>95</v>
      </c>
      <c r="F343" s="73" t="s">
        <v>101</v>
      </c>
      <c r="G343" s="73" t="s">
        <v>93</v>
      </c>
      <c r="H343" s="73" t="s">
        <v>150</v>
      </c>
      <c r="I343" s="73" t="s">
        <v>178</v>
      </c>
      <c r="J343" s="73" t="s">
        <v>177</v>
      </c>
      <c r="K343" s="162">
        <f t="shared" si="65"/>
        <v>69</v>
      </c>
      <c r="L343" s="162">
        <f t="shared" si="65"/>
        <v>74</v>
      </c>
      <c r="M343" s="162">
        <f t="shared" si="65"/>
        <v>66</v>
      </c>
      <c r="N343" s="162">
        <f t="shared" si="64"/>
        <v>68</v>
      </c>
      <c r="O343" s="162">
        <f t="shared" si="64"/>
        <v>65</v>
      </c>
      <c r="P343" s="162">
        <f t="shared" si="64"/>
        <v>71</v>
      </c>
      <c r="Q343" s="162">
        <f t="shared" si="64"/>
        <v>76</v>
      </c>
      <c r="R343" s="162">
        <f t="shared" si="64"/>
        <v>73</v>
      </c>
      <c r="S343" s="162"/>
      <c r="T343" s="162">
        <f t="shared" si="67"/>
        <v>65</v>
      </c>
      <c r="U343" s="162">
        <f t="shared" si="68"/>
        <v>66</v>
      </c>
      <c r="V343" s="162">
        <f t="shared" si="69"/>
        <v>68</v>
      </c>
      <c r="W343" s="162">
        <f t="shared" si="70"/>
        <v>69</v>
      </c>
      <c r="X343" s="162">
        <f t="shared" si="71"/>
        <v>71</v>
      </c>
      <c r="Y343" s="162">
        <f t="shared" si="72"/>
        <v>73</v>
      </c>
      <c r="Z343" s="162">
        <f t="shared" si="73"/>
        <v>74</v>
      </c>
      <c r="AA343" s="162">
        <f t="shared" si="74"/>
        <v>76</v>
      </c>
    </row>
    <row r="344" spans="1:27">
      <c r="A344" s="73">
        <v>343</v>
      </c>
      <c r="B344" s="73" t="str">
        <f t="shared" si="66"/>
        <v>ABDEGIJK</v>
      </c>
      <c r="C344" s="73" t="s">
        <v>102</v>
      </c>
      <c r="D344" s="73" t="s">
        <v>151</v>
      </c>
      <c r="E344" s="73" t="s">
        <v>95</v>
      </c>
      <c r="F344" s="73" t="s">
        <v>101</v>
      </c>
      <c r="G344" s="73" t="s">
        <v>93</v>
      </c>
      <c r="H344" s="73" t="s">
        <v>150</v>
      </c>
      <c r="I344" s="73" t="s">
        <v>177</v>
      </c>
      <c r="J344" s="73" t="s">
        <v>165</v>
      </c>
      <c r="K344" s="162">
        <f t="shared" si="65"/>
        <v>69</v>
      </c>
      <c r="L344" s="162">
        <f t="shared" si="65"/>
        <v>74</v>
      </c>
      <c r="M344" s="162">
        <f t="shared" si="65"/>
        <v>66</v>
      </c>
      <c r="N344" s="162">
        <f t="shared" si="64"/>
        <v>68</v>
      </c>
      <c r="O344" s="162">
        <f t="shared" si="64"/>
        <v>65</v>
      </c>
      <c r="P344" s="162">
        <f t="shared" si="64"/>
        <v>71</v>
      </c>
      <c r="Q344" s="162">
        <f t="shared" si="64"/>
        <v>73</v>
      </c>
      <c r="R344" s="162">
        <f t="shared" si="64"/>
        <v>75</v>
      </c>
      <c r="S344" s="162"/>
      <c r="T344" s="162">
        <f t="shared" si="67"/>
        <v>65</v>
      </c>
      <c r="U344" s="162">
        <f t="shared" si="68"/>
        <v>66</v>
      </c>
      <c r="V344" s="162">
        <f t="shared" si="69"/>
        <v>68</v>
      </c>
      <c r="W344" s="162">
        <f t="shared" si="70"/>
        <v>69</v>
      </c>
      <c r="X344" s="162">
        <f t="shared" si="71"/>
        <v>71</v>
      </c>
      <c r="Y344" s="162">
        <f t="shared" si="72"/>
        <v>73</v>
      </c>
      <c r="Z344" s="162">
        <f t="shared" si="73"/>
        <v>74</v>
      </c>
      <c r="AA344" s="162">
        <f t="shared" si="74"/>
        <v>75</v>
      </c>
    </row>
    <row r="345" spans="1:27">
      <c r="A345" s="73">
        <v>344</v>
      </c>
      <c r="B345" s="73" t="str">
        <f t="shared" si="66"/>
        <v>ABDEGHKL</v>
      </c>
      <c r="C345" s="73" t="s">
        <v>102</v>
      </c>
      <c r="D345" s="73" t="s">
        <v>150</v>
      </c>
      <c r="E345" s="73" t="s">
        <v>95</v>
      </c>
      <c r="F345" s="73" t="s">
        <v>101</v>
      </c>
      <c r="G345" s="73" t="s">
        <v>93</v>
      </c>
      <c r="H345" s="73" t="s">
        <v>164</v>
      </c>
      <c r="I345" s="73" t="s">
        <v>178</v>
      </c>
      <c r="J345" s="73" t="s">
        <v>165</v>
      </c>
      <c r="K345" s="162">
        <f t="shared" si="65"/>
        <v>69</v>
      </c>
      <c r="L345" s="162">
        <f t="shared" si="65"/>
        <v>71</v>
      </c>
      <c r="M345" s="162">
        <f t="shared" si="65"/>
        <v>66</v>
      </c>
      <c r="N345" s="162">
        <f t="shared" si="64"/>
        <v>68</v>
      </c>
      <c r="O345" s="162">
        <f t="shared" si="64"/>
        <v>65</v>
      </c>
      <c r="P345" s="162">
        <f t="shared" si="64"/>
        <v>72</v>
      </c>
      <c r="Q345" s="162">
        <f t="shared" si="64"/>
        <v>76</v>
      </c>
      <c r="R345" s="162">
        <f t="shared" si="64"/>
        <v>75</v>
      </c>
      <c r="S345" s="162"/>
      <c r="T345" s="162">
        <f t="shared" si="67"/>
        <v>65</v>
      </c>
      <c r="U345" s="162">
        <f t="shared" si="68"/>
        <v>66</v>
      </c>
      <c r="V345" s="162">
        <f t="shared" si="69"/>
        <v>68</v>
      </c>
      <c r="W345" s="162">
        <f t="shared" si="70"/>
        <v>69</v>
      </c>
      <c r="X345" s="162">
        <f t="shared" si="71"/>
        <v>71</v>
      </c>
      <c r="Y345" s="162">
        <f t="shared" si="72"/>
        <v>72</v>
      </c>
      <c r="Z345" s="162">
        <f t="shared" si="73"/>
        <v>75</v>
      </c>
      <c r="AA345" s="162">
        <f t="shared" si="74"/>
        <v>76</v>
      </c>
    </row>
    <row r="346" spans="1:27">
      <c r="A346" s="73">
        <v>345</v>
      </c>
      <c r="B346" s="73" t="str">
        <f t="shared" si="66"/>
        <v>ABDEGHJL</v>
      </c>
      <c r="C346" s="73" t="s">
        <v>164</v>
      </c>
      <c r="D346" s="73" t="s">
        <v>151</v>
      </c>
      <c r="E346" s="73" t="s">
        <v>95</v>
      </c>
      <c r="F346" s="73" t="s">
        <v>101</v>
      </c>
      <c r="G346" s="73" t="s">
        <v>93</v>
      </c>
      <c r="H346" s="73" t="s">
        <v>150</v>
      </c>
      <c r="I346" s="73" t="s">
        <v>178</v>
      </c>
      <c r="J346" s="73" t="s">
        <v>102</v>
      </c>
      <c r="K346" s="162">
        <f t="shared" si="65"/>
        <v>72</v>
      </c>
      <c r="L346" s="162">
        <f t="shared" si="65"/>
        <v>74</v>
      </c>
      <c r="M346" s="162">
        <f t="shared" si="65"/>
        <v>66</v>
      </c>
      <c r="N346" s="162">
        <f t="shared" si="64"/>
        <v>68</v>
      </c>
      <c r="O346" s="162">
        <f t="shared" si="64"/>
        <v>65</v>
      </c>
      <c r="P346" s="162">
        <f t="shared" si="64"/>
        <v>71</v>
      </c>
      <c r="Q346" s="162">
        <f t="shared" si="64"/>
        <v>76</v>
      </c>
      <c r="R346" s="162">
        <f t="shared" si="64"/>
        <v>69</v>
      </c>
      <c r="S346" s="162"/>
      <c r="T346" s="162">
        <f t="shared" si="67"/>
        <v>65</v>
      </c>
      <c r="U346" s="162">
        <f t="shared" si="68"/>
        <v>66</v>
      </c>
      <c r="V346" s="162">
        <f t="shared" si="69"/>
        <v>68</v>
      </c>
      <c r="W346" s="162">
        <f t="shared" si="70"/>
        <v>69</v>
      </c>
      <c r="X346" s="162">
        <f t="shared" si="71"/>
        <v>71</v>
      </c>
      <c r="Y346" s="162">
        <f t="shared" si="72"/>
        <v>72</v>
      </c>
      <c r="Z346" s="162">
        <f t="shared" si="73"/>
        <v>74</v>
      </c>
      <c r="AA346" s="162">
        <f t="shared" si="74"/>
        <v>76</v>
      </c>
    </row>
    <row r="347" spans="1:27">
      <c r="A347" s="73">
        <v>346</v>
      </c>
      <c r="B347" s="73" t="str">
        <f t="shared" si="66"/>
        <v>ABDEGHJK</v>
      </c>
      <c r="C347" s="73" t="s">
        <v>164</v>
      </c>
      <c r="D347" s="73" t="s">
        <v>151</v>
      </c>
      <c r="E347" s="73" t="s">
        <v>95</v>
      </c>
      <c r="F347" s="73" t="s">
        <v>101</v>
      </c>
      <c r="G347" s="73" t="s">
        <v>93</v>
      </c>
      <c r="H347" s="73" t="s">
        <v>150</v>
      </c>
      <c r="I347" s="73" t="s">
        <v>102</v>
      </c>
      <c r="J347" s="73" t="s">
        <v>165</v>
      </c>
      <c r="K347" s="162">
        <f t="shared" si="65"/>
        <v>72</v>
      </c>
      <c r="L347" s="162">
        <f t="shared" si="65"/>
        <v>74</v>
      </c>
      <c r="M347" s="162">
        <f t="shared" si="65"/>
        <v>66</v>
      </c>
      <c r="N347" s="162">
        <f t="shared" si="64"/>
        <v>68</v>
      </c>
      <c r="O347" s="162">
        <f t="shared" si="64"/>
        <v>65</v>
      </c>
      <c r="P347" s="162">
        <f t="shared" si="64"/>
        <v>71</v>
      </c>
      <c r="Q347" s="162">
        <f t="shared" si="64"/>
        <v>69</v>
      </c>
      <c r="R347" s="162">
        <f t="shared" si="64"/>
        <v>75</v>
      </c>
      <c r="S347" s="162"/>
      <c r="T347" s="162">
        <f t="shared" si="67"/>
        <v>65</v>
      </c>
      <c r="U347" s="162">
        <f t="shared" si="68"/>
        <v>66</v>
      </c>
      <c r="V347" s="162">
        <f t="shared" si="69"/>
        <v>68</v>
      </c>
      <c r="W347" s="162">
        <f t="shared" si="70"/>
        <v>69</v>
      </c>
      <c r="X347" s="162">
        <f t="shared" si="71"/>
        <v>71</v>
      </c>
      <c r="Y347" s="162">
        <f t="shared" si="72"/>
        <v>72</v>
      </c>
      <c r="Z347" s="162">
        <f t="shared" si="73"/>
        <v>74</v>
      </c>
      <c r="AA347" s="162">
        <f t="shared" si="74"/>
        <v>75</v>
      </c>
    </row>
    <row r="348" spans="1:27">
      <c r="A348" s="73">
        <v>347</v>
      </c>
      <c r="B348" s="73" t="str">
        <f t="shared" si="66"/>
        <v>ABDEGHIL</v>
      </c>
      <c r="C348" s="73" t="s">
        <v>102</v>
      </c>
      <c r="D348" s="73" t="s">
        <v>150</v>
      </c>
      <c r="E348" s="73" t="s">
        <v>95</v>
      </c>
      <c r="F348" s="73" t="s">
        <v>101</v>
      </c>
      <c r="G348" s="73" t="s">
        <v>93</v>
      </c>
      <c r="H348" s="73" t="s">
        <v>164</v>
      </c>
      <c r="I348" s="73" t="s">
        <v>178</v>
      </c>
      <c r="J348" s="73" t="s">
        <v>177</v>
      </c>
      <c r="K348" s="162">
        <f t="shared" si="65"/>
        <v>69</v>
      </c>
      <c r="L348" s="162">
        <f t="shared" si="65"/>
        <v>71</v>
      </c>
      <c r="M348" s="162">
        <f t="shared" si="65"/>
        <v>66</v>
      </c>
      <c r="N348" s="162">
        <f t="shared" si="64"/>
        <v>68</v>
      </c>
      <c r="O348" s="162">
        <f t="shared" si="64"/>
        <v>65</v>
      </c>
      <c r="P348" s="162">
        <f t="shared" si="64"/>
        <v>72</v>
      </c>
      <c r="Q348" s="162">
        <f t="shared" si="64"/>
        <v>76</v>
      </c>
      <c r="R348" s="162">
        <f t="shared" si="64"/>
        <v>73</v>
      </c>
      <c r="S348" s="162"/>
      <c r="T348" s="162">
        <f t="shared" si="67"/>
        <v>65</v>
      </c>
      <c r="U348" s="162">
        <f t="shared" si="68"/>
        <v>66</v>
      </c>
      <c r="V348" s="162">
        <f t="shared" si="69"/>
        <v>68</v>
      </c>
      <c r="W348" s="162">
        <f t="shared" si="70"/>
        <v>69</v>
      </c>
      <c r="X348" s="162">
        <f t="shared" si="71"/>
        <v>71</v>
      </c>
      <c r="Y348" s="162">
        <f t="shared" si="72"/>
        <v>72</v>
      </c>
      <c r="Z348" s="162">
        <f t="shared" si="73"/>
        <v>73</v>
      </c>
      <c r="AA348" s="162">
        <f t="shared" si="74"/>
        <v>76</v>
      </c>
    </row>
    <row r="349" spans="1:27">
      <c r="A349" s="73">
        <v>348</v>
      </c>
      <c r="B349" s="73" t="str">
        <f t="shared" si="66"/>
        <v>ABDEGHIK</v>
      </c>
      <c r="C349" s="73" t="s">
        <v>102</v>
      </c>
      <c r="D349" s="73" t="s">
        <v>150</v>
      </c>
      <c r="E349" s="73" t="s">
        <v>95</v>
      </c>
      <c r="F349" s="73" t="s">
        <v>101</v>
      </c>
      <c r="G349" s="73" t="s">
        <v>93</v>
      </c>
      <c r="H349" s="73" t="s">
        <v>164</v>
      </c>
      <c r="I349" s="73" t="s">
        <v>177</v>
      </c>
      <c r="J349" s="73" t="s">
        <v>165</v>
      </c>
      <c r="K349" s="162">
        <f t="shared" si="65"/>
        <v>69</v>
      </c>
      <c r="L349" s="162">
        <f t="shared" si="65"/>
        <v>71</v>
      </c>
      <c r="M349" s="162">
        <f t="shared" si="65"/>
        <v>66</v>
      </c>
      <c r="N349" s="162">
        <f t="shared" si="64"/>
        <v>68</v>
      </c>
      <c r="O349" s="162">
        <f t="shared" si="64"/>
        <v>65</v>
      </c>
      <c r="P349" s="162">
        <f t="shared" si="64"/>
        <v>72</v>
      </c>
      <c r="Q349" s="162">
        <f t="shared" si="64"/>
        <v>73</v>
      </c>
      <c r="R349" s="162">
        <f t="shared" si="64"/>
        <v>75</v>
      </c>
      <c r="S349" s="162"/>
      <c r="T349" s="162">
        <f t="shared" si="67"/>
        <v>65</v>
      </c>
      <c r="U349" s="162">
        <f t="shared" si="68"/>
        <v>66</v>
      </c>
      <c r="V349" s="162">
        <f t="shared" si="69"/>
        <v>68</v>
      </c>
      <c r="W349" s="162">
        <f t="shared" si="70"/>
        <v>69</v>
      </c>
      <c r="X349" s="162">
        <f t="shared" si="71"/>
        <v>71</v>
      </c>
      <c r="Y349" s="162">
        <f t="shared" si="72"/>
        <v>72</v>
      </c>
      <c r="Z349" s="162">
        <f t="shared" si="73"/>
        <v>73</v>
      </c>
      <c r="AA349" s="162">
        <f t="shared" si="74"/>
        <v>75</v>
      </c>
    </row>
    <row r="350" spans="1:27">
      <c r="A350" s="73">
        <v>349</v>
      </c>
      <c r="B350" s="73" t="str">
        <f t="shared" si="66"/>
        <v>ABDEGHIJ</v>
      </c>
      <c r="C350" s="73" t="s">
        <v>164</v>
      </c>
      <c r="D350" s="73" t="s">
        <v>151</v>
      </c>
      <c r="E350" s="73" t="s">
        <v>95</v>
      </c>
      <c r="F350" s="73" t="s">
        <v>101</v>
      </c>
      <c r="G350" s="73" t="s">
        <v>93</v>
      </c>
      <c r="H350" s="73" t="s">
        <v>150</v>
      </c>
      <c r="I350" s="73" t="s">
        <v>102</v>
      </c>
      <c r="J350" s="73" t="s">
        <v>177</v>
      </c>
      <c r="K350" s="162">
        <f t="shared" si="65"/>
        <v>72</v>
      </c>
      <c r="L350" s="162">
        <f t="shared" si="65"/>
        <v>74</v>
      </c>
      <c r="M350" s="162">
        <f t="shared" si="65"/>
        <v>66</v>
      </c>
      <c r="N350" s="162">
        <f t="shared" si="64"/>
        <v>68</v>
      </c>
      <c r="O350" s="162">
        <f t="shared" si="64"/>
        <v>65</v>
      </c>
      <c r="P350" s="162">
        <f t="shared" si="64"/>
        <v>71</v>
      </c>
      <c r="Q350" s="162">
        <f t="shared" si="64"/>
        <v>69</v>
      </c>
      <c r="R350" s="162">
        <f t="shared" si="64"/>
        <v>73</v>
      </c>
      <c r="S350" s="162"/>
      <c r="T350" s="162">
        <f t="shared" si="67"/>
        <v>65</v>
      </c>
      <c r="U350" s="162">
        <f t="shared" si="68"/>
        <v>66</v>
      </c>
      <c r="V350" s="162">
        <f t="shared" si="69"/>
        <v>68</v>
      </c>
      <c r="W350" s="162">
        <f t="shared" si="70"/>
        <v>69</v>
      </c>
      <c r="X350" s="162">
        <f t="shared" si="71"/>
        <v>71</v>
      </c>
      <c r="Y350" s="162">
        <f t="shared" si="72"/>
        <v>72</v>
      </c>
      <c r="Z350" s="162">
        <f t="shared" si="73"/>
        <v>73</v>
      </c>
      <c r="AA350" s="162">
        <f t="shared" si="74"/>
        <v>74</v>
      </c>
    </row>
    <row r="351" spans="1:27">
      <c r="A351" s="73">
        <v>350</v>
      </c>
      <c r="B351" s="73" t="str">
        <f t="shared" si="66"/>
        <v>ABDEFJKL</v>
      </c>
      <c r="C351" s="73" t="s">
        <v>102</v>
      </c>
      <c r="D351" s="73" t="s">
        <v>151</v>
      </c>
      <c r="E351" s="73" t="s">
        <v>95</v>
      </c>
      <c r="F351" s="73" t="s">
        <v>101</v>
      </c>
      <c r="G351" s="73" t="s">
        <v>93</v>
      </c>
      <c r="H351" s="73" t="s">
        <v>103</v>
      </c>
      <c r="I351" s="73" t="s">
        <v>178</v>
      </c>
      <c r="J351" s="73" t="s">
        <v>165</v>
      </c>
      <c r="K351" s="162">
        <f t="shared" si="65"/>
        <v>69</v>
      </c>
      <c r="L351" s="162">
        <f t="shared" si="65"/>
        <v>74</v>
      </c>
      <c r="M351" s="162">
        <f t="shared" si="65"/>
        <v>66</v>
      </c>
      <c r="N351" s="162">
        <f t="shared" si="64"/>
        <v>68</v>
      </c>
      <c r="O351" s="162">
        <f t="shared" si="64"/>
        <v>65</v>
      </c>
      <c r="P351" s="162">
        <f t="shared" si="64"/>
        <v>70</v>
      </c>
      <c r="Q351" s="162">
        <f t="shared" si="64"/>
        <v>76</v>
      </c>
      <c r="R351" s="162">
        <f t="shared" si="64"/>
        <v>75</v>
      </c>
      <c r="S351" s="162"/>
      <c r="T351" s="162">
        <f t="shared" si="67"/>
        <v>65</v>
      </c>
      <c r="U351" s="162">
        <f t="shared" si="68"/>
        <v>66</v>
      </c>
      <c r="V351" s="162">
        <f t="shared" si="69"/>
        <v>68</v>
      </c>
      <c r="W351" s="162">
        <f t="shared" si="70"/>
        <v>69</v>
      </c>
      <c r="X351" s="162">
        <f t="shared" si="71"/>
        <v>70</v>
      </c>
      <c r="Y351" s="162">
        <f t="shared" si="72"/>
        <v>74</v>
      </c>
      <c r="Z351" s="162">
        <f t="shared" si="73"/>
        <v>75</v>
      </c>
      <c r="AA351" s="162">
        <f t="shared" si="74"/>
        <v>76</v>
      </c>
    </row>
    <row r="352" spans="1:27">
      <c r="A352" s="73">
        <v>351</v>
      </c>
      <c r="B352" s="73" t="str">
        <f t="shared" si="66"/>
        <v>ABDEFIKL</v>
      </c>
      <c r="C352" s="73" t="s">
        <v>102</v>
      </c>
      <c r="D352" s="73" t="s">
        <v>177</v>
      </c>
      <c r="E352" s="73" t="s">
        <v>95</v>
      </c>
      <c r="F352" s="73" t="s">
        <v>101</v>
      </c>
      <c r="G352" s="73" t="s">
        <v>93</v>
      </c>
      <c r="H352" s="73" t="s">
        <v>103</v>
      </c>
      <c r="I352" s="73" t="s">
        <v>178</v>
      </c>
      <c r="J352" s="73" t="s">
        <v>165</v>
      </c>
      <c r="K352" s="162">
        <f t="shared" si="65"/>
        <v>69</v>
      </c>
      <c r="L352" s="162">
        <f t="shared" si="65"/>
        <v>73</v>
      </c>
      <c r="M352" s="162">
        <f t="shared" si="65"/>
        <v>66</v>
      </c>
      <c r="N352" s="162">
        <f t="shared" si="64"/>
        <v>68</v>
      </c>
      <c r="O352" s="162">
        <f t="shared" si="64"/>
        <v>65</v>
      </c>
      <c r="P352" s="162">
        <f t="shared" si="64"/>
        <v>70</v>
      </c>
      <c r="Q352" s="162">
        <f t="shared" si="64"/>
        <v>76</v>
      </c>
      <c r="R352" s="162">
        <f t="shared" si="64"/>
        <v>75</v>
      </c>
      <c r="S352" s="162"/>
      <c r="T352" s="162">
        <f t="shared" si="67"/>
        <v>65</v>
      </c>
      <c r="U352" s="162">
        <f t="shared" si="68"/>
        <v>66</v>
      </c>
      <c r="V352" s="162">
        <f t="shared" si="69"/>
        <v>68</v>
      </c>
      <c r="W352" s="162">
        <f t="shared" si="70"/>
        <v>69</v>
      </c>
      <c r="X352" s="162">
        <f t="shared" si="71"/>
        <v>70</v>
      </c>
      <c r="Y352" s="162">
        <f t="shared" si="72"/>
        <v>73</v>
      </c>
      <c r="Z352" s="162">
        <f t="shared" si="73"/>
        <v>75</v>
      </c>
      <c r="AA352" s="162">
        <f t="shared" si="74"/>
        <v>76</v>
      </c>
    </row>
    <row r="353" spans="1:27">
      <c r="A353" s="73">
        <v>352</v>
      </c>
      <c r="B353" s="73" t="str">
        <f t="shared" si="66"/>
        <v>ABDEFIJL</v>
      </c>
      <c r="C353" s="73" t="s">
        <v>102</v>
      </c>
      <c r="D353" s="73" t="s">
        <v>151</v>
      </c>
      <c r="E353" s="73" t="s">
        <v>95</v>
      </c>
      <c r="F353" s="73" t="s">
        <v>101</v>
      </c>
      <c r="G353" s="73" t="s">
        <v>93</v>
      </c>
      <c r="H353" s="73" t="s">
        <v>103</v>
      </c>
      <c r="I353" s="73" t="s">
        <v>178</v>
      </c>
      <c r="J353" s="73" t="s">
        <v>177</v>
      </c>
      <c r="K353" s="162">
        <f t="shared" si="65"/>
        <v>69</v>
      </c>
      <c r="L353" s="162">
        <f t="shared" si="65"/>
        <v>74</v>
      </c>
      <c r="M353" s="162">
        <f t="shared" si="65"/>
        <v>66</v>
      </c>
      <c r="N353" s="162">
        <f t="shared" si="64"/>
        <v>68</v>
      </c>
      <c r="O353" s="162">
        <f t="shared" si="64"/>
        <v>65</v>
      </c>
      <c r="P353" s="162">
        <f t="shared" si="64"/>
        <v>70</v>
      </c>
      <c r="Q353" s="162">
        <f t="shared" si="64"/>
        <v>76</v>
      </c>
      <c r="R353" s="162">
        <f t="shared" si="64"/>
        <v>73</v>
      </c>
      <c r="S353" s="162"/>
      <c r="T353" s="162">
        <f t="shared" si="67"/>
        <v>65</v>
      </c>
      <c r="U353" s="162">
        <f t="shared" si="68"/>
        <v>66</v>
      </c>
      <c r="V353" s="162">
        <f t="shared" si="69"/>
        <v>68</v>
      </c>
      <c r="W353" s="162">
        <f t="shared" si="70"/>
        <v>69</v>
      </c>
      <c r="X353" s="162">
        <f t="shared" si="71"/>
        <v>70</v>
      </c>
      <c r="Y353" s="162">
        <f t="shared" si="72"/>
        <v>73</v>
      </c>
      <c r="Z353" s="162">
        <f t="shared" si="73"/>
        <v>74</v>
      </c>
      <c r="AA353" s="162">
        <f t="shared" si="74"/>
        <v>76</v>
      </c>
    </row>
    <row r="354" spans="1:27">
      <c r="A354" s="73">
        <v>353</v>
      </c>
      <c r="B354" s="73" t="str">
        <f t="shared" si="66"/>
        <v>ABDEFIJK</v>
      </c>
      <c r="C354" s="73" t="s">
        <v>102</v>
      </c>
      <c r="D354" s="73" t="s">
        <v>151</v>
      </c>
      <c r="E354" s="73" t="s">
        <v>95</v>
      </c>
      <c r="F354" s="73" t="s">
        <v>101</v>
      </c>
      <c r="G354" s="73" t="s">
        <v>93</v>
      </c>
      <c r="H354" s="73" t="s">
        <v>103</v>
      </c>
      <c r="I354" s="73" t="s">
        <v>177</v>
      </c>
      <c r="J354" s="73" t="s">
        <v>165</v>
      </c>
      <c r="K354" s="162">
        <f t="shared" si="65"/>
        <v>69</v>
      </c>
      <c r="L354" s="162">
        <f t="shared" si="65"/>
        <v>74</v>
      </c>
      <c r="M354" s="162">
        <f t="shared" si="65"/>
        <v>66</v>
      </c>
      <c r="N354" s="162">
        <f t="shared" si="64"/>
        <v>68</v>
      </c>
      <c r="O354" s="162">
        <f t="shared" si="64"/>
        <v>65</v>
      </c>
      <c r="P354" s="162">
        <f t="shared" si="64"/>
        <v>70</v>
      </c>
      <c r="Q354" s="162">
        <f t="shared" si="64"/>
        <v>73</v>
      </c>
      <c r="R354" s="162">
        <f t="shared" si="64"/>
        <v>75</v>
      </c>
      <c r="S354" s="162"/>
      <c r="T354" s="162">
        <f t="shared" si="67"/>
        <v>65</v>
      </c>
      <c r="U354" s="162">
        <f t="shared" si="68"/>
        <v>66</v>
      </c>
      <c r="V354" s="162">
        <f t="shared" si="69"/>
        <v>68</v>
      </c>
      <c r="W354" s="162">
        <f t="shared" si="70"/>
        <v>69</v>
      </c>
      <c r="X354" s="162">
        <f t="shared" si="71"/>
        <v>70</v>
      </c>
      <c r="Y354" s="162">
        <f t="shared" si="72"/>
        <v>73</v>
      </c>
      <c r="Z354" s="162">
        <f t="shared" si="73"/>
        <v>74</v>
      </c>
      <c r="AA354" s="162">
        <f t="shared" si="74"/>
        <v>75</v>
      </c>
    </row>
    <row r="355" spans="1:27">
      <c r="A355" s="73">
        <v>354</v>
      </c>
      <c r="B355" s="73" t="str">
        <f t="shared" si="66"/>
        <v>ABDEFHKL</v>
      </c>
      <c r="C355" s="73" t="s">
        <v>164</v>
      </c>
      <c r="D355" s="73" t="s">
        <v>102</v>
      </c>
      <c r="E355" s="73" t="s">
        <v>95</v>
      </c>
      <c r="F355" s="73" t="s">
        <v>101</v>
      </c>
      <c r="G355" s="73" t="s">
        <v>93</v>
      </c>
      <c r="H355" s="73" t="s">
        <v>103</v>
      </c>
      <c r="I355" s="73" t="s">
        <v>178</v>
      </c>
      <c r="J355" s="73" t="s">
        <v>165</v>
      </c>
      <c r="K355" s="162">
        <f t="shared" si="65"/>
        <v>72</v>
      </c>
      <c r="L355" s="162">
        <f t="shared" si="65"/>
        <v>69</v>
      </c>
      <c r="M355" s="162">
        <f t="shared" si="65"/>
        <v>66</v>
      </c>
      <c r="N355" s="162">
        <f t="shared" si="64"/>
        <v>68</v>
      </c>
      <c r="O355" s="162">
        <f t="shared" si="64"/>
        <v>65</v>
      </c>
      <c r="P355" s="162">
        <f t="shared" si="64"/>
        <v>70</v>
      </c>
      <c r="Q355" s="162">
        <f t="shared" si="64"/>
        <v>76</v>
      </c>
      <c r="R355" s="162">
        <f t="shared" si="64"/>
        <v>75</v>
      </c>
      <c r="S355" s="162"/>
      <c r="T355" s="162">
        <f t="shared" si="67"/>
        <v>65</v>
      </c>
      <c r="U355" s="162">
        <f t="shared" si="68"/>
        <v>66</v>
      </c>
      <c r="V355" s="162">
        <f t="shared" si="69"/>
        <v>68</v>
      </c>
      <c r="W355" s="162">
        <f t="shared" si="70"/>
        <v>69</v>
      </c>
      <c r="X355" s="162">
        <f t="shared" si="71"/>
        <v>70</v>
      </c>
      <c r="Y355" s="162">
        <f t="shared" si="72"/>
        <v>72</v>
      </c>
      <c r="Z355" s="162">
        <f t="shared" si="73"/>
        <v>75</v>
      </c>
      <c r="AA355" s="162">
        <f t="shared" si="74"/>
        <v>76</v>
      </c>
    </row>
    <row r="356" spans="1:27">
      <c r="A356" s="73">
        <v>355</v>
      </c>
      <c r="B356" s="73" t="str">
        <f t="shared" si="66"/>
        <v>ABDEFHJL</v>
      </c>
      <c r="C356" s="73" t="s">
        <v>164</v>
      </c>
      <c r="D356" s="73" t="s">
        <v>151</v>
      </c>
      <c r="E356" s="73" t="s">
        <v>95</v>
      </c>
      <c r="F356" s="73" t="s">
        <v>101</v>
      </c>
      <c r="G356" s="73" t="s">
        <v>93</v>
      </c>
      <c r="H356" s="73" t="s">
        <v>103</v>
      </c>
      <c r="I356" s="73" t="s">
        <v>178</v>
      </c>
      <c r="J356" s="73" t="s">
        <v>102</v>
      </c>
      <c r="K356" s="162">
        <f t="shared" si="65"/>
        <v>72</v>
      </c>
      <c r="L356" s="162">
        <f t="shared" si="65"/>
        <v>74</v>
      </c>
      <c r="M356" s="162">
        <f t="shared" si="65"/>
        <v>66</v>
      </c>
      <c r="N356" s="162">
        <f t="shared" si="64"/>
        <v>68</v>
      </c>
      <c r="O356" s="162">
        <f t="shared" si="64"/>
        <v>65</v>
      </c>
      <c r="P356" s="162">
        <f t="shared" si="64"/>
        <v>70</v>
      </c>
      <c r="Q356" s="162">
        <f t="shared" si="64"/>
        <v>76</v>
      </c>
      <c r="R356" s="162">
        <f t="shared" si="64"/>
        <v>69</v>
      </c>
      <c r="S356" s="162"/>
      <c r="T356" s="162">
        <f t="shared" si="67"/>
        <v>65</v>
      </c>
      <c r="U356" s="162">
        <f t="shared" si="68"/>
        <v>66</v>
      </c>
      <c r="V356" s="162">
        <f t="shared" si="69"/>
        <v>68</v>
      </c>
      <c r="W356" s="162">
        <f t="shared" si="70"/>
        <v>69</v>
      </c>
      <c r="X356" s="162">
        <f t="shared" si="71"/>
        <v>70</v>
      </c>
      <c r="Y356" s="162">
        <f t="shared" si="72"/>
        <v>72</v>
      </c>
      <c r="Z356" s="162">
        <f t="shared" si="73"/>
        <v>74</v>
      </c>
      <c r="AA356" s="162">
        <f t="shared" si="74"/>
        <v>76</v>
      </c>
    </row>
    <row r="357" spans="1:27">
      <c r="A357" s="73">
        <v>356</v>
      </c>
      <c r="B357" s="73" t="str">
        <f t="shared" si="66"/>
        <v>ABDEFHJK</v>
      </c>
      <c r="C357" s="73" t="s">
        <v>164</v>
      </c>
      <c r="D357" s="73" t="s">
        <v>151</v>
      </c>
      <c r="E357" s="73" t="s">
        <v>95</v>
      </c>
      <c r="F357" s="73" t="s">
        <v>101</v>
      </c>
      <c r="G357" s="73" t="s">
        <v>93</v>
      </c>
      <c r="H357" s="73" t="s">
        <v>103</v>
      </c>
      <c r="I357" s="73" t="s">
        <v>102</v>
      </c>
      <c r="J357" s="73" t="s">
        <v>165</v>
      </c>
      <c r="K357" s="162">
        <f t="shared" si="65"/>
        <v>72</v>
      </c>
      <c r="L357" s="162">
        <f t="shared" si="65"/>
        <v>74</v>
      </c>
      <c r="M357" s="162">
        <f t="shared" si="65"/>
        <v>66</v>
      </c>
      <c r="N357" s="162">
        <f t="shared" si="64"/>
        <v>68</v>
      </c>
      <c r="O357" s="162">
        <f t="shared" si="64"/>
        <v>65</v>
      </c>
      <c r="P357" s="162">
        <f t="shared" si="64"/>
        <v>70</v>
      </c>
      <c r="Q357" s="162">
        <f t="shared" si="64"/>
        <v>69</v>
      </c>
      <c r="R357" s="162">
        <f t="shared" si="64"/>
        <v>75</v>
      </c>
      <c r="S357" s="162"/>
      <c r="T357" s="162">
        <f t="shared" si="67"/>
        <v>65</v>
      </c>
      <c r="U357" s="162">
        <f t="shared" si="68"/>
        <v>66</v>
      </c>
      <c r="V357" s="162">
        <f t="shared" si="69"/>
        <v>68</v>
      </c>
      <c r="W357" s="162">
        <f t="shared" si="70"/>
        <v>69</v>
      </c>
      <c r="X357" s="162">
        <f t="shared" si="71"/>
        <v>70</v>
      </c>
      <c r="Y357" s="162">
        <f t="shared" si="72"/>
        <v>72</v>
      </c>
      <c r="Z357" s="162">
        <f t="shared" si="73"/>
        <v>74</v>
      </c>
      <c r="AA357" s="162">
        <f t="shared" si="74"/>
        <v>75</v>
      </c>
    </row>
    <row r="358" spans="1:27">
      <c r="A358" s="73">
        <v>357</v>
      </c>
      <c r="B358" s="73" t="str">
        <f t="shared" si="66"/>
        <v>ABDEFHIL</v>
      </c>
      <c r="C358" s="73" t="s">
        <v>164</v>
      </c>
      <c r="D358" s="73" t="s">
        <v>102</v>
      </c>
      <c r="E358" s="73" t="s">
        <v>95</v>
      </c>
      <c r="F358" s="73" t="s">
        <v>101</v>
      </c>
      <c r="G358" s="73" t="s">
        <v>93</v>
      </c>
      <c r="H358" s="73" t="s">
        <v>103</v>
      </c>
      <c r="I358" s="73" t="s">
        <v>178</v>
      </c>
      <c r="J358" s="73" t="s">
        <v>177</v>
      </c>
      <c r="K358" s="162">
        <f t="shared" si="65"/>
        <v>72</v>
      </c>
      <c r="L358" s="162">
        <f t="shared" si="65"/>
        <v>69</v>
      </c>
      <c r="M358" s="162">
        <f t="shared" si="65"/>
        <v>66</v>
      </c>
      <c r="N358" s="162">
        <f t="shared" si="64"/>
        <v>68</v>
      </c>
      <c r="O358" s="162">
        <f t="shared" si="64"/>
        <v>65</v>
      </c>
      <c r="P358" s="162">
        <f t="shared" si="64"/>
        <v>70</v>
      </c>
      <c r="Q358" s="162">
        <f t="shared" si="64"/>
        <v>76</v>
      </c>
      <c r="R358" s="162">
        <f t="shared" si="64"/>
        <v>73</v>
      </c>
      <c r="S358" s="162"/>
      <c r="T358" s="162">
        <f t="shared" si="67"/>
        <v>65</v>
      </c>
      <c r="U358" s="162">
        <f t="shared" si="68"/>
        <v>66</v>
      </c>
      <c r="V358" s="162">
        <f t="shared" si="69"/>
        <v>68</v>
      </c>
      <c r="W358" s="162">
        <f t="shared" si="70"/>
        <v>69</v>
      </c>
      <c r="X358" s="162">
        <f t="shared" si="71"/>
        <v>70</v>
      </c>
      <c r="Y358" s="162">
        <f t="shared" si="72"/>
        <v>72</v>
      </c>
      <c r="Z358" s="162">
        <f t="shared" si="73"/>
        <v>73</v>
      </c>
      <c r="AA358" s="162">
        <f t="shared" si="74"/>
        <v>76</v>
      </c>
    </row>
    <row r="359" spans="1:27">
      <c r="A359" s="73">
        <v>358</v>
      </c>
      <c r="B359" s="73" t="str">
        <f t="shared" si="66"/>
        <v>ABDEFHIK</v>
      </c>
      <c r="C359" s="73" t="s">
        <v>164</v>
      </c>
      <c r="D359" s="73" t="s">
        <v>102</v>
      </c>
      <c r="E359" s="73" t="s">
        <v>95</v>
      </c>
      <c r="F359" s="73" t="s">
        <v>101</v>
      </c>
      <c r="G359" s="73" t="s">
        <v>93</v>
      </c>
      <c r="H359" s="73" t="s">
        <v>103</v>
      </c>
      <c r="I359" s="73" t="s">
        <v>177</v>
      </c>
      <c r="J359" s="73" t="s">
        <v>165</v>
      </c>
      <c r="K359" s="162">
        <f t="shared" si="65"/>
        <v>72</v>
      </c>
      <c r="L359" s="162">
        <f t="shared" si="65"/>
        <v>69</v>
      </c>
      <c r="M359" s="162">
        <f t="shared" si="65"/>
        <v>66</v>
      </c>
      <c r="N359" s="162">
        <f t="shared" si="64"/>
        <v>68</v>
      </c>
      <c r="O359" s="162">
        <f t="shared" si="64"/>
        <v>65</v>
      </c>
      <c r="P359" s="162">
        <f t="shared" si="64"/>
        <v>70</v>
      </c>
      <c r="Q359" s="162">
        <f t="shared" si="64"/>
        <v>73</v>
      </c>
      <c r="R359" s="162">
        <f t="shared" si="64"/>
        <v>75</v>
      </c>
      <c r="S359" s="162"/>
      <c r="T359" s="162">
        <f t="shared" si="67"/>
        <v>65</v>
      </c>
      <c r="U359" s="162">
        <f t="shared" si="68"/>
        <v>66</v>
      </c>
      <c r="V359" s="162">
        <f t="shared" si="69"/>
        <v>68</v>
      </c>
      <c r="W359" s="162">
        <f t="shared" si="70"/>
        <v>69</v>
      </c>
      <c r="X359" s="162">
        <f t="shared" si="71"/>
        <v>70</v>
      </c>
      <c r="Y359" s="162">
        <f t="shared" si="72"/>
        <v>72</v>
      </c>
      <c r="Z359" s="162">
        <f t="shared" si="73"/>
        <v>73</v>
      </c>
      <c r="AA359" s="162">
        <f t="shared" si="74"/>
        <v>75</v>
      </c>
    </row>
    <row r="360" spans="1:27">
      <c r="A360" s="73">
        <v>359</v>
      </c>
      <c r="B360" s="73" t="str">
        <f t="shared" si="66"/>
        <v>ABDEFHIJ</v>
      </c>
      <c r="C360" s="73" t="s">
        <v>164</v>
      </c>
      <c r="D360" s="73" t="s">
        <v>151</v>
      </c>
      <c r="E360" s="73" t="s">
        <v>95</v>
      </c>
      <c r="F360" s="73" t="s">
        <v>101</v>
      </c>
      <c r="G360" s="73" t="s">
        <v>93</v>
      </c>
      <c r="H360" s="73" t="s">
        <v>103</v>
      </c>
      <c r="I360" s="73" t="s">
        <v>102</v>
      </c>
      <c r="J360" s="73" t="s">
        <v>177</v>
      </c>
      <c r="K360" s="162">
        <f t="shared" si="65"/>
        <v>72</v>
      </c>
      <c r="L360" s="162">
        <f t="shared" si="65"/>
        <v>74</v>
      </c>
      <c r="M360" s="162">
        <f t="shared" si="65"/>
        <v>66</v>
      </c>
      <c r="N360" s="162">
        <f t="shared" si="64"/>
        <v>68</v>
      </c>
      <c r="O360" s="162">
        <f t="shared" si="64"/>
        <v>65</v>
      </c>
      <c r="P360" s="162">
        <f t="shared" si="64"/>
        <v>70</v>
      </c>
      <c r="Q360" s="162">
        <f t="shared" si="64"/>
        <v>69</v>
      </c>
      <c r="R360" s="162">
        <f t="shared" si="64"/>
        <v>73</v>
      </c>
      <c r="S360" s="162"/>
      <c r="T360" s="162">
        <f t="shared" si="67"/>
        <v>65</v>
      </c>
      <c r="U360" s="162">
        <f t="shared" si="68"/>
        <v>66</v>
      </c>
      <c r="V360" s="162">
        <f t="shared" si="69"/>
        <v>68</v>
      </c>
      <c r="W360" s="162">
        <f t="shared" si="70"/>
        <v>69</v>
      </c>
      <c r="X360" s="162">
        <f t="shared" si="71"/>
        <v>70</v>
      </c>
      <c r="Y360" s="162">
        <f t="shared" si="72"/>
        <v>72</v>
      </c>
      <c r="Z360" s="162">
        <f t="shared" si="73"/>
        <v>73</v>
      </c>
      <c r="AA360" s="162">
        <f t="shared" si="74"/>
        <v>74</v>
      </c>
    </row>
    <row r="361" spans="1:27">
      <c r="A361" s="73">
        <v>360</v>
      </c>
      <c r="B361" s="73" t="str">
        <f t="shared" si="66"/>
        <v>ABDEFGKL</v>
      </c>
      <c r="C361" s="73" t="s">
        <v>102</v>
      </c>
      <c r="D361" s="73" t="s">
        <v>150</v>
      </c>
      <c r="E361" s="73" t="s">
        <v>95</v>
      </c>
      <c r="F361" s="73" t="s">
        <v>101</v>
      </c>
      <c r="G361" s="73" t="s">
        <v>93</v>
      </c>
      <c r="H361" s="73" t="s">
        <v>103</v>
      </c>
      <c r="I361" s="73" t="s">
        <v>178</v>
      </c>
      <c r="J361" s="73" t="s">
        <v>165</v>
      </c>
      <c r="K361" s="162">
        <f t="shared" si="65"/>
        <v>69</v>
      </c>
      <c r="L361" s="162">
        <f t="shared" si="65"/>
        <v>71</v>
      </c>
      <c r="M361" s="162">
        <f t="shared" si="65"/>
        <v>66</v>
      </c>
      <c r="N361" s="162">
        <f t="shared" si="64"/>
        <v>68</v>
      </c>
      <c r="O361" s="162">
        <f t="shared" si="64"/>
        <v>65</v>
      </c>
      <c r="P361" s="162">
        <f t="shared" ref="P361:R424" si="75">CODE(MID(H361,2,1))</f>
        <v>70</v>
      </c>
      <c r="Q361" s="162">
        <f t="shared" si="75"/>
        <v>76</v>
      </c>
      <c r="R361" s="162">
        <f t="shared" si="75"/>
        <v>75</v>
      </c>
      <c r="S361" s="162"/>
      <c r="T361" s="162">
        <f t="shared" si="67"/>
        <v>65</v>
      </c>
      <c r="U361" s="162">
        <f t="shared" si="68"/>
        <v>66</v>
      </c>
      <c r="V361" s="162">
        <f t="shared" si="69"/>
        <v>68</v>
      </c>
      <c r="W361" s="162">
        <f t="shared" si="70"/>
        <v>69</v>
      </c>
      <c r="X361" s="162">
        <f t="shared" si="71"/>
        <v>70</v>
      </c>
      <c r="Y361" s="162">
        <f t="shared" si="72"/>
        <v>71</v>
      </c>
      <c r="Z361" s="162">
        <f t="shared" si="73"/>
        <v>75</v>
      </c>
      <c r="AA361" s="162">
        <f t="shared" si="74"/>
        <v>76</v>
      </c>
    </row>
    <row r="362" spans="1:27">
      <c r="A362" s="73">
        <v>361</v>
      </c>
      <c r="B362" s="73" t="str">
        <f t="shared" si="66"/>
        <v>ABDEFGJL</v>
      </c>
      <c r="C362" s="73" t="s">
        <v>102</v>
      </c>
      <c r="D362" s="73" t="s">
        <v>150</v>
      </c>
      <c r="E362" s="73" t="s">
        <v>95</v>
      </c>
      <c r="F362" s="73" t="s">
        <v>101</v>
      </c>
      <c r="G362" s="73" t="s">
        <v>93</v>
      </c>
      <c r="H362" s="73" t="s">
        <v>103</v>
      </c>
      <c r="I362" s="73" t="s">
        <v>178</v>
      </c>
      <c r="J362" s="73" t="s">
        <v>151</v>
      </c>
      <c r="K362" s="162">
        <f t="shared" si="65"/>
        <v>69</v>
      </c>
      <c r="L362" s="162">
        <f t="shared" si="65"/>
        <v>71</v>
      </c>
      <c r="M362" s="162">
        <f t="shared" si="65"/>
        <v>66</v>
      </c>
      <c r="N362" s="162">
        <f t="shared" si="65"/>
        <v>68</v>
      </c>
      <c r="O362" s="162">
        <f t="shared" si="65"/>
        <v>65</v>
      </c>
      <c r="P362" s="162">
        <f t="shared" si="75"/>
        <v>70</v>
      </c>
      <c r="Q362" s="162">
        <f t="shared" si="75"/>
        <v>76</v>
      </c>
      <c r="R362" s="162">
        <f t="shared" si="75"/>
        <v>74</v>
      </c>
      <c r="S362" s="162"/>
      <c r="T362" s="162">
        <f t="shared" si="67"/>
        <v>65</v>
      </c>
      <c r="U362" s="162">
        <f t="shared" si="68"/>
        <v>66</v>
      </c>
      <c r="V362" s="162">
        <f t="shared" si="69"/>
        <v>68</v>
      </c>
      <c r="W362" s="162">
        <f t="shared" si="70"/>
        <v>69</v>
      </c>
      <c r="X362" s="162">
        <f t="shared" si="71"/>
        <v>70</v>
      </c>
      <c r="Y362" s="162">
        <f t="shared" si="72"/>
        <v>71</v>
      </c>
      <c r="Z362" s="162">
        <f t="shared" si="73"/>
        <v>74</v>
      </c>
      <c r="AA362" s="162">
        <f t="shared" si="74"/>
        <v>76</v>
      </c>
    </row>
    <row r="363" spans="1:27">
      <c r="A363" s="73">
        <v>362</v>
      </c>
      <c r="B363" s="73" t="str">
        <f t="shared" si="66"/>
        <v>ABDEFGJK</v>
      </c>
      <c r="C363" s="73" t="s">
        <v>102</v>
      </c>
      <c r="D363" s="73" t="s">
        <v>150</v>
      </c>
      <c r="E363" s="73" t="s">
        <v>95</v>
      </c>
      <c r="F363" s="73" t="s">
        <v>101</v>
      </c>
      <c r="G363" s="73" t="s">
        <v>93</v>
      </c>
      <c r="H363" s="73" t="s">
        <v>103</v>
      </c>
      <c r="I363" s="73" t="s">
        <v>151</v>
      </c>
      <c r="J363" s="73" t="s">
        <v>165</v>
      </c>
      <c r="K363" s="162">
        <f t="shared" si="65"/>
        <v>69</v>
      </c>
      <c r="L363" s="162">
        <f t="shared" si="65"/>
        <v>71</v>
      </c>
      <c r="M363" s="162">
        <f t="shared" si="65"/>
        <v>66</v>
      </c>
      <c r="N363" s="162">
        <f t="shared" si="65"/>
        <v>68</v>
      </c>
      <c r="O363" s="162">
        <f t="shared" si="65"/>
        <v>65</v>
      </c>
      <c r="P363" s="162">
        <f t="shared" si="75"/>
        <v>70</v>
      </c>
      <c r="Q363" s="162">
        <f t="shared" si="75"/>
        <v>74</v>
      </c>
      <c r="R363" s="162">
        <f t="shared" si="75"/>
        <v>75</v>
      </c>
      <c r="S363" s="162"/>
      <c r="T363" s="162">
        <f t="shared" si="67"/>
        <v>65</v>
      </c>
      <c r="U363" s="162">
        <f t="shared" si="68"/>
        <v>66</v>
      </c>
      <c r="V363" s="162">
        <f t="shared" si="69"/>
        <v>68</v>
      </c>
      <c r="W363" s="162">
        <f t="shared" si="70"/>
        <v>69</v>
      </c>
      <c r="X363" s="162">
        <f t="shared" si="71"/>
        <v>70</v>
      </c>
      <c r="Y363" s="162">
        <f t="shared" si="72"/>
        <v>71</v>
      </c>
      <c r="Z363" s="162">
        <f t="shared" si="73"/>
        <v>74</v>
      </c>
      <c r="AA363" s="162">
        <f t="shared" si="74"/>
        <v>75</v>
      </c>
    </row>
    <row r="364" spans="1:27">
      <c r="A364" s="73">
        <v>363</v>
      </c>
      <c r="B364" s="73" t="str">
        <f t="shared" si="66"/>
        <v>ABDEFGIL</v>
      </c>
      <c r="C364" s="73" t="s">
        <v>102</v>
      </c>
      <c r="D364" s="73" t="s">
        <v>150</v>
      </c>
      <c r="E364" s="73" t="s">
        <v>95</v>
      </c>
      <c r="F364" s="73" t="s">
        <v>101</v>
      </c>
      <c r="G364" s="73" t="s">
        <v>93</v>
      </c>
      <c r="H364" s="73" t="s">
        <v>103</v>
      </c>
      <c r="I364" s="73" t="s">
        <v>178</v>
      </c>
      <c r="J364" s="73" t="s">
        <v>177</v>
      </c>
      <c r="K364" s="162">
        <f t="shared" si="65"/>
        <v>69</v>
      </c>
      <c r="L364" s="162">
        <f t="shared" si="65"/>
        <v>71</v>
      </c>
      <c r="M364" s="162">
        <f t="shared" si="65"/>
        <v>66</v>
      </c>
      <c r="N364" s="162">
        <f t="shared" si="65"/>
        <v>68</v>
      </c>
      <c r="O364" s="162">
        <f t="shared" si="65"/>
        <v>65</v>
      </c>
      <c r="P364" s="162">
        <f t="shared" si="75"/>
        <v>70</v>
      </c>
      <c r="Q364" s="162">
        <f t="shared" si="75"/>
        <v>76</v>
      </c>
      <c r="R364" s="162">
        <f t="shared" si="75"/>
        <v>73</v>
      </c>
      <c r="S364" s="162"/>
      <c r="T364" s="162">
        <f t="shared" si="67"/>
        <v>65</v>
      </c>
      <c r="U364" s="162">
        <f t="shared" si="68"/>
        <v>66</v>
      </c>
      <c r="V364" s="162">
        <f t="shared" si="69"/>
        <v>68</v>
      </c>
      <c r="W364" s="162">
        <f t="shared" si="70"/>
        <v>69</v>
      </c>
      <c r="X364" s="162">
        <f t="shared" si="71"/>
        <v>70</v>
      </c>
      <c r="Y364" s="162">
        <f t="shared" si="72"/>
        <v>71</v>
      </c>
      <c r="Z364" s="162">
        <f t="shared" si="73"/>
        <v>73</v>
      </c>
      <c r="AA364" s="162">
        <f t="shared" si="74"/>
        <v>76</v>
      </c>
    </row>
    <row r="365" spans="1:27">
      <c r="A365" s="73">
        <v>364</v>
      </c>
      <c r="B365" s="73" t="str">
        <f t="shared" si="66"/>
        <v>ABDEFGIK</v>
      </c>
      <c r="C365" s="73" t="s">
        <v>102</v>
      </c>
      <c r="D365" s="73" t="s">
        <v>150</v>
      </c>
      <c r="E365" s="73" t="s">
        <v>95</v>
      </c>
      <c r="F365" s="73" t="s">
        <v>101</v>
      </c>
      <c r="G365" s="73" t="s">
        <v>93</v>
      </c>
      <c r="H365" s="73" t="s">
        <v>103</v>
      </c>
      <c r="I365" s="73" t="s">
        <v>177</v>
      </c>
      <c r="J365" s="73" t="s">
        <v>165</v>
      </c>
      <c r="K365" s="162">
        <f t="shared" si="65"/>
        <v>69</v>
      </c>
      <c r="L365" s="162">
        <f t="shared" si="65"/>
        <v>71</v>
      </c>
      <c r="M365" s="162">
        <f t="shared" si="65"/>
        <v>66</v>
      </c>
      <c r="N365" s="162">
        <f t="shared" si="65"/>
        <v>68</v>
      </c>
      <c r="O365" s="162">
        <f t="shared" si="65"/>
        <v>65</v>
      </c>
      <c r="P365" s="162">
        <f t="shared" si="75"/>
        <v>70</v>
      </c>
      <c r="Q365" s="162">
        <f t="shared" si="75"/>
        <v>73</v>
      </c>
      <c r="R365" s="162">
        <f t="shared" si="75"/>
        <v>75</v>
      </c>
      <c r="S365" s="162"/>
      <c r="T365" s="162">
        <f t="shared" si="67"/>
        <v>65</v>
      </c>
      <c r="U365" s="162">
        <f t="shared" si="68"/>
        <v>66</v>
      </c>
      <c r="V365" s="162">
        <f t="shared" si="69"/>
        <v>68</v>
      </c>
      <c r="W365" s="162">
        <f t="shared" si="70"/>
        <v>69</v>
      </c>
      <c r="X365" s="162">
        <f t="shared" si="71"/>
        <v>70</v>
      </c>
      <c r="Y365" s="162">
        <f t="shared" si="72"/>
        <v>71</v>
      </c>
      <c r="Z365" s="162">
        <f t="shared" si="73"/>
        <v>73</v>
      </c>
      <c r="AA365" s="162">
        <f t="shared" si="74"/>
        <v>75</v>
      </c>
    </row>
    <row r="366" spans="1:27">
      <c r="A366" s="73">
        <v>365</v>
      </c>
      <c r="B366" s="73" t="str">
        <f t="shared" si="66"/>
        <v>ABDEFGIJ</v>
      </c>
      <c r="C366" s="73" t="s">
        <v>102</v>
      </c>
      <c r="D366" s="73" t="s">
        <v>150</v>
      </c>
      <c r="E366" s="73" t="s">
        <v>95</v>
      </c>
      <c r="F366" s="73" t="s">
        <v>101</v>
      </c>
      <c r="G366" s="73" t="s">
        <v>93</v>
      </c>
      <c r="H366" s="73" t="s">
        <v>103</v>
      </c>
      <c r="I366" s="73" t="s">
        <v>177</v>
      </c>
      <c r="J366" s="73" t="s">
        <v>151</v>
      </c>
      <c r="K366" s="162">
        <f t="shared" si="65"/>
        <v>69</v>
      </c>
      <c r="L366" s="162">
        <f t="shared" si="65"/>
        <v>71</v>
      </c>
      <c r="M366" s="162">
        <f t="shared" si="65"/>
        <v>66</v>
      </c>
      <c r="N366" s="162">
        <f t="shared" si="65"/>
        <v>68</v>
      </c>
      <c r="O366" s="162">
        <f t="shared" si="65"/>
        <v>65</v>
      </c>
      <c r="P366" s="162">
        <f t="shared" si="75"/>
        <v>70</v>
      </c>
      <c r="Q366" s="162">
        <f t="shared" si="75"/>
        <v>73</v>
      </c>
      <c r="R366" s="162">
        <f t="shared" si="75"/>
        <v>74</v>
      </c>
      <c r="S366" s="162"/>
      <c r="T366" s="162">
        <f t="shared" si="67"/>
        <v>65</v>
      </c>
      <c r="U366" s="162">
        <f t="shared" si="68"/>
        <v>66</v>
      </c>
      <c r="V366" s="162">
        <f t="shared" si="69"/>
        <v>68</v>
      </c>
      <c r="W366" s="162">
        <f t="shared" si="70"/>
        <v>69</v>
      </c>
      <c r="X366" s="162">
        <f t="shared" si="71"/>
        <v>70</v>
      </c>
      <c r="Y366" s="162">
        <f t="shared" si="72"/>
        <v>71</v>
      </c>
      <c r="Z366" s="162">
        <f t="shared" si="73"/>
        <v>73</v>
      </c>
      <c r="AA366" s="162">
        <f t="shared" si="74"/>
        <v>74</v>
      </c>
    </row>
    <row r="367" spans="1:27">
      <c r="A367" s="73">
        <v>366</v>
      </c>
      <c r="B367" s="73" t="str">
        <f t="shared" si="66"/>
        <v>ABDEFGHL</v>
      </c>
      <c r="C367" s="73" t="s">
        <v>164</v>
      </c>
      <c r="D367" s="73" t="s">
        <v>150</v>
      </c>
      <c r="E367" s="73" t="s">
        <v>95</v>
      </c>
      <c r="F367" s="73" t="s">
        <v>101</v>
      </c>
      <c r="G367" s="73" t="s">
        <v>93</v>
      </c>
      <c r="H367" s="73" t="s">
        <v>103</v>
      </c>
      <c r="I367" s="73" t="s">
        <v>178</v>
      </c>
      <c r="J367" s="73" t="s">
        <v>102</v>
      </c>
      <c r="K367" s="162">
        <f t="shared" si="65"/>
        <v>72</v>
      </c>
      <c r="L367" s="162">
        <f t="shared" si="65"/>
        <v>71</v>
      </c>
      <c r="M367" s="162">
        <f t="shared" si="65"/>
        <v>66</v>
      </c>
      <c r="N367" s="162">
        <f t="shared" si="65"/>
        <v>68</v>
      </c>
      <c r="O367" s="162">
        <f t="shared" si="65"/>
        <v>65</v>
      </c>
      <c r="P367" s="162">
        <f t="shared" si="75"/>
        <v>70</v>
      </c>
      <c r="Q367" s="162">
        <f t="shared" si="75"/>
        <v>76</v>
      </c>
      <c r="R367" s="162">
        <f t="shared" si="75"/>
        <v>69</v>
      </c>
      <c r="S367" s="162"/>
      <c r="T367" s="162">
        <f t="shared" si="67"/>
        <v>65</v>
      </c>
      <c r="U367" s="162">
        <f t="shared" si="68"/>
        <v>66</v>
      </c>
      <c r="V367" s="162">
        <f t="shared" si="69"/>
        <v>68</v>
      </c>
      <c r="W367" s="162">
        <f t="shared" si="70"/>
        <v>69</v>
      </c>
      <c r="X367" s="162">
        <f t="shared" si="71"/>
        <v>70</v>
      </c>
      <c r="Y367" s="162">
        <f t="shared" si="72"/>
        <v>71</v>
      </c>
      <c r="Z367" s="162">
        <f t="shared" si="73"/>
        <v>72</v>
      </c>
      <c r="AA367" s="162">
        <f t="shared" si="74"/>
        <v>76</v>
      </c>
    </row>
    <row r="368" spans="1:27">
      <c r="A368" s="73">
        <v>367</v>
      </c>
      <c r="B368" s="73" t="str">
        <f t="shared" si="66"/>
        <v>ABDEFGHK</v>
      </c>
      <c r="C368" s="73" t="s">
        <v>164</v>
      </c>
      <c r="D368" s="73" t="s">
        <v>150</v>
      </c>
      <c r="E368" s="73" t="s">
        <v>95</v>
      </c>
      <c r="F368" s="73" t="s">
        <v>101</v>
      </c>
      <c r="G368" s="73" t="s">
        <v>93</v>
      </c>
      <c r="H368" s="73" t="s">
        <v>103</v>
      </c>
      <c r="I368" s="73" t="s">
        <v>102</v>
      </c>
      <c r="J368" s="73" t="s">
        <v>165</v>
      </c>
      <c r="K368" s="162">
        <f t="shared" si="65"/>
        <v>72</v>
      </c>
      <c r="L368" s="162">
        <f t="shared" si="65"/>
        <v>71</v>
      </c>
      <c r="M368" s="162">
        <f t="shared" si="65"/>
        <v>66</v>
      </c>
      <c r="N368" s="162">
        <f t="shared" si="65"/>
        <v>68</v>
      </c>
      <c r="O368" s="162">
        <f t="shared" si="65"/>
        <v>65</v>
      </c>
      <c r="P368" s="162">
        <f t="shared" si="75"/>
        <v>70</v>
      </c>
      <c r="Q368" s="162">
        <f t="shared" si="75"/>
        <v>69</v>
      </c>
      <c r="R368" s="162">
        <f t="shared" si="75"/>
        <v>75</v>
      </c>
      <c r="S368" s="162"/>
      <c r="T368" s="162">
        <f t="shared" si="67"/>
        <v>65</v>
      </c>
      <c r="U368" s="162">
        <f t="shared" si="68"/>
        <v>66</v>
      </c>
      <c r="V368" s="162">
        <f t="shared" si="69"/>
        <v>68</v>
      </c>
      <c r="W368" s="162">
        <f t="shared" si="70"/>
        <v>69</v>
      </c>
      <c r="X368" s="162">
        <f t="shared" si="71"/>
        <v>70</v>
      </c>
      <c r="Y368" s="162">
        <f t="shared" si="72"/>
        <v>71</v>
      </c>
      <c r="Z368" s="162">
        <f t="shared" si="73"/>
        <v>72</v>
      </c>
      <c r="AA368" s="162">
        <f t="shared" si="74"/>
        <v>75</v>
      </c>
    </row>
    <row r="369" spans="1:27">
      <c r="A369" s="73">
        <v>368</v>
      </c>
      <c r="B369" s="73" t="str">
        <f t="shared" si="66"/>
        <v>ABDEFGHJ</v>
      </c>
      <c r="C369" s="73" t="s">
        <v>164</v>
      </c>
      <c r="D369" s="73" t="s">
        <v>150</v>
      </c>
      <c r="E369" s="73" t="s">
        <v>95</v>
      </c>
      <c r="F369" s="73" t="s">
        <v>101</v>
      </c>
      <c r="G369" s="73" t="s">
        <v>93</v>
      </c>
      <c r="H369" s="73" t="s">
        <v>103</v>
      </c>
      <c r="I369" s="73" t="s">
        <v>102</v>
      </c>
      <c r="J369" s="73" t="s">
        <v>151</v>
      </c>
      <c r="K369" s="162">
        <f t="shared" si="65"/>
        <v>72</v>
      </c>
      <c r="L369" s="162">
        <f t="shared" si="65"/>
        <v>71</v>
      </c>
      <c r="M369" s="162">
        <f t="shared" si="65"/>
        <v>66</v>
      </c>
      <c r="N369" s="162">
        <f t="shared" si="65"/>
        <v>68</v>
      </c>
      <c r="O369" s="162">
        <f t="shared" si="65"/>
        <v>65</v>
      </c>
      <c r="P369" s="162">
        <f t="shared" si="75"/>
        <v>70</v>
      </c>
      <c r="Q369" s="162">
        <f t="shared" si="75"/>
        <v>69</v>
      </c>
      <c r="R369" s="162">
        <f t="shared" si="75"/>
        <v>74</v>
      </c>
      <c r="S369" s="162"/>
      <c r="T369" s="162">
        <f t="shared" si="67"/>
        <v>65</v>
      </c>
      <c r="U369" s="162">
        <f t="shared" si="68"/>
        <v>66</v>
      </c>
      <c r="V369" s="162">
        <f t="shared" si="69"/>
        <v>68</v>
      </c>
      <c r="W369" s="162">
        <f t="shared" si="70"/>
        <v>69</v>
      </c>
      <c r="X369" s="162">
        <f t="shared" si="71"/>
        <v>70</v>
      </c>
      <c r="Y369" s="162">
        <f t="shared" si="72"/>
        <v>71</v>
      </c>
      <c r="Z369" s="162">
        <f t="shared" si="73"/>
        <v>72</v>
      </c>
      <c r="AA369" s="162">
        <f t="shared" si="74"/>
        <v>74</v>
      </c>
    </row>
    <row r="370" spans="1:27">
      <c r="A370" s="73">
        <v>369</v>
      </c>
      <c r="B370" s="73" t="str">
        <f t="shared" si="66"/>
        <v>ABDEFGHI</v>
      </c>
      <c r="C370" s="73" t="s">
        <v>164</v>
      </c>
      <c r="D370" s="73" t="s">
        <v>150</v>
      </c>
      <c r="E370" s="73" t="s">
        <v>95</v>
      </c>
      <c r="F370" s="73" t="s">
        <v>101</v>
      </c>
      <c r="G370" s="73" t="s">
        <v>93</v>
      </c>
      <c r="H370" s="73" t="s">
        <v>103</v>
      </c>
      <c r="I370" s="73" t="s">
        <v>102</v>
      </c>
      <c r="J370" s="73" t="s">
        <v>177</v>
      </c>
      <c r="K370" s="162">
        <f t="shared" ref="K370:O420" si="76">CODE(MID(C370,2,1))</f>
        <v>72</v>
      </c>
      <c r="L370" s="162">
        <f t="shared" si="76"/>
        <v>71</v>
      </c>
      <c r="M370" s="162">
        <f t="shared" si="76"/>
        <v>66</v>
      </c>
      <c r="N370" s="162">
        <f t="shared" si="76"/>
        <v>68</v>
      </c>
      <c r="O370" s="162">
        <f t="shared" si="76"/>
        <v>65</v>
      </c>
      <c r="P370" s="162">
        <f t="shared" si="75"/>
        <v>70</v>
      </c>
      <c r="Q370" s="162">
        <f t="shared" si="75"/>
        <v>69</v>
      </c>
      <c r="R370" s="162">
        <f t="shared" si="75"/>
        <v>73</v>
      </c>
      <c r="S370" s="162"/>
      <c r="T370" s="162">
        <f t="shared" si="67"/>
        <v>65</v>
      </c>
      <c r="U370" s="162">
        <f t="shared" si="68"/>
        <v>66</v>
      </c>
      <c r="V370" s="162">
        <f t="shared" si="69"/>
        <v>68</v>
      </c>
      <c r="W370" s="162">
        <f t="shared" si="70"/>
        <v>69</v>
      </c>
      <c r="X370" s="162">
        <f t="shared" si="71"/>
        <v>70</v>
      </c>
      <c r="Y370" s="162">
        <f t="shared" si="72"/>
        <v>71</v>
      </c>
      <c r="Z370" s="162">
        <f t="shared" si="73"/>
        <v>72</v>
      </c>
      <c r="AA370" s="162">
        <f t="shared" si="74"/>
        <v>73</v>
      </c>
    </row>
    <row r="371" spans="1:27">
      <c r="A371" s="73">
        <v>370</v>
      </c>
      <c r="B371" s="73" t="str">
        <f t="shared" si="66"/>
        <v>ABCHIJKL</v>
      </c>
      <c r="C371" s="73" t="s">
        <v>177</v>
      </c>
      <c r="D371" s="73" t="s">
        <v>151</v>
      </c>
      <c r="E371" s="73" t="s">
        <v>95</v>
      </c>
      <c r="F371" s="73" t="s">
        <v>96</v>
      </c>
      <c r="G371" s="73" t="s">
        <v>93</v>
      </c>
      <c r="H371" s="73" t="s">
        <v>164</v>
      </c>
      <c r="I371" s="73" t="s">
        <v>178</v>
      </c>
      <c r="J371" s="73" t="s">
        <v>165</v>
      </c>
      <c r="K371" s="162">
        <f t="shared" si="76"/>
        <v>73</v>
      </c>
      <c r="L371" s="162">
        <f t="shared" si="76"/>
        <v>74</v>
      </c>
      <c r="M371" s="162">
        <f t="shared" si="76"/>
        <v>66</v>
      </c>
      <c r="N371" s="162">
        <f t="shared" si="76"/>
        <v>67</v>
      </c>
      <c r="O371" s="162">
        <f t="shared" si="76"/>
        <v>65</v>
      </c>
      <c r="P371" s="162">
        <f t="shared" si="75"/>
        <v>72</v>
      </c>
      <c r="Q371" s="162">
        <f t="shared" si="75"/>
        <v>76</v>
      </c>
      <c r="R371" s="162">
        <f t="shared" si="75"/>
        <v>75</v>
      </c>
      <c r="S371" s="162"/>
      <c r="T371" s="162">
        <f t="shared" si="67"/>
        <v>65</v>
      </c>
      <c r="U371" s="162">
        <f t="shared" si="68"/>
        <v>66</v>
      </c>
      <c r="V371" s="162">
        <f t="shared" si="69"/>
        <v>67</v>
      </c>
      <c r="W371" s="162">
        <f t="shared" si="70"/>
        <v>72</v>
      </c>
      <c r="X371" s="162">
        <f t="shared" si="71"/>
        <v>73</v>
      </c>
      <c r="Y371" s="162">
        <f t="shared" si="72"/>
        <v>74</v>
      </c>
      <c r="Z371" s="162">
        <f t="shared" si="73"/>
        <v>75</v>
      </c>
      <c r="AA371" s="162">
        <f t="shared" si="74"/>
        <v>76</v>
      </c>
    </row>
    <row r="372" spans="1:27">
      <c r="A372" s="73">
        <v>371</v>
      </c>
      <c r="B372" s="73" t="str">
        <f t="shared" si="66"/>
        <v>ABCGIJKL</v>
      </c>
      <c r="C372" s="73" t="s">
        <v>177</v>
      </c>
      <c r="D372" s="73" t="s">
        <v>151</v>
      </c>
      <c r="E372" s="73" t="s">
        <v>95</v>
      </c>
      <c r="F372" s="73" t="s">
        <v>96</v>
      </c>
      <c r="G372" s="73" t="s">
        <v>93</v>
      </c>
      <c r="H372" s="73" t="s">
        <v>150</v>
      </c>
      <c r="I372" s="73" t="s">
        <v>178</v>
      </c>
      <c r="J372" s="73" t="s">
        <v>165</v>
      </c>
      <c r="K372" s="162">
        <f t="shared" si="76"/>
        <v>73</v>
      </c>
      <c r="L372" s="162">
        <f t="shared" si="76"/>
        <v>74</v>
      </c>
      <c r="M372" s="162">
        <f t="shared" si="76"/>
        <v>66</v>
      </c>
      <c r="N372" s="162">
        <f t="shared" si="76"/>
        <v>67</v>
      </c>
      <c r="O372" s="162">
        <f t="shared" si="76"/>
        <v>65</v>
      </c>
      <c r="P372" s="162">
        <f t="shared" si="75"/>
        <v>71</v>
      </c>
      <c r="Q372" s="162">
        <f t="shared" si="75"/>
        <v>76</v>
      </c>
      <c r="R372" s="162">
        <f t="shared" si="75"/>
        <v>75</v>
      </c>
      <c r="S372" s="162"/>
      <c r="T372" s="162">
        <f t="shared" si="67"/>
        <v>65</v>
      </c>
      <c r="U372" s="162">
        <f t="shared" si="68"/>
        <v>66</v>
      </c>
      <c r="V372" s="162">
        <f t="shared" si="69"/>
        <v>67</v>
      </c>
      <c r="W372" s="162">
        <f t="shared" si="70"/>
        <v>71</v>
      </c>
      <c r="X372" s="162">
        <f t="shared" si="71"/>
        <v>73</v>
      </c>
      <c r="Y372" s="162">
        <f t="shared" si="72"/>
        <v>74</v>
      </c>
      <c r="Z372" s="162">
        <f t="shared" si="73"/>
        <v>75</v>
      </c>
      <c r="AA372" s="162">
        <f t="shared" si="74"/>
        <v>76</v>
      </c>
    </row>
    <row r="373" spans="1:27">
      <c r="A373" s="73">
        <v>372</v>
      </c>
      <c r="B373" s="73" t="str">
        <f t="shared" si="66"/>
        <v>ABCGHJKL</v>
      </c>
      <c r="C373" s="73" t="s">
        <v>164</v>
      </c>
      <c r="D373" s="73" t="s">
        <v>151</v>
      </c>
      <c r="E373" s="73" t="s">
        <v>95</v>
      </c>
      <c r="F373" s="73" t="s">
        <v>96</v>
      </c>
      <c r="G373" s="73" t="s">
        <v>93</v>
      </c>
      <c r="H373" s="73" t="s">
        <v>150</v>
      </c>
      <c r="I373" s="73" t="s">
        <v>178</v>
      </c>
      <c r="J373" s="73" t="s">
        <v>165</v>
      </c>
      <c r="K373" s="162">
        <f t="shared" si="76"/>
        <v>72</v>
      </c>
      <c r="L373" s="162">
        <f t="shared" si="76"/>
        <v>74</v>
      </c>
      <c r="M373" s="162">
        <f t="shared" si="76"/>
        <v>66</v>
      </c>
      <c r="N373" s="162">
        <f t="shared" si="76"/>
        <v>67</v>
      </c>
      <c r="O373" s="162">
        <f t="shared" si="76"/>
        <v>65</v>
      </c>
      <c r="P373" s="162">
        <f t="shared" si="75"/>
        <v>71</v>
      </c>
      <c r="Q373" s="162">
        <f t="shared" si="75"/>
        <v>76</v>
      </c>
      <c r="R373" s="162">
        <f t="shared" si="75"/>
        <v>75</v>
      </c>
      <c r="S373" s="162"/>
      <c r="T373" s="162">
        <f t="shared" si="67"/>
        <v>65</v>
      </c>
      <c r="U373" s="162">
        <f t="shared" si="68"/>
        <v>66</v>
      </c>
      <c r="V373" s="162">
        <f t="shared" si="69"/>
        <v>67</v>
      </c>
      <c r="W373" s="162">
        <f t="shared" si="70"/>
        <v>71</v>
      </c>
      <c r="X373" s="162">
        <f t="shared" si="71"/>
        <v>72</v>
      </c>
      <c r="Y373" s="162">
        <f t="shared" si="72"/>
        <v>74</v>
      </c>
      <c r="Z373" s="162">
        <f t="shared" si="73"/>
        <v>75</v>
      </c>
      <c r="AA373" s="162">
        <f t="shared" si="74"/>
        <v>76</v>
      </c>
    </row>
    <row r="374" spans="1:27">
      <c r="A374" s="73">
        <v>373</v>
      </c>
      <c r="B374" s="73" t="str">
        <f t="shared" si="66"/>
        <v>ABCGHIKL</v>
      </c>
      <c r="C374" s="73" t="s">
        <v>177</v>
      </c>
      <c r="D374" s="73" t="s">
        <v>150</v>
      </c>
      <c r="E374" s="73" t="s">
        <v>95</v>
      </c>
      <c r="F374" s="73" t="s">
        <v>96</v>
      </c>
      <c r="G374" s="73" t="s">
        <v>93</v>
      </c>
      <c r="H374" s="73" t="s">
        <v>164</v>
      </c>
      <c r="I374" s="73" t="s">
        <v>178</v>
      </c>
      <c r="J374" s="73" t="s">
        <v>165</v>
      </c>
      <c r="K374" s="162">
        <f t="shared" si="76"/>
        <v>73</v>
      </c>
      <c r="L374" s="162">
        <f t="shared" si="76"/>
        <v>71</v>
      </c>
      <c r="M374" s="162">
        <f t="shared" si="76"/>
        <v>66</v>
      </c>
      <c r="N374" s="162">
        <f t="shared" si="76"/>
        <v>67</v>
      </c>
      <c r="O374" s="162">
        <f t="shared" si="76"/>
        <v>65</v>
      </c>
      <c r="P374" s="162">
        <f t="shared" si="75"/>
        <v>72</v>
      </c>
      <c r="Q374" s="162">
        <f t="shared" si="75"/>
        <v>76</v>
      </c>
      <c r="R374" s="162">
        <f t="shared" si="75"/>
        <v>75</v>
      </c>
      <c r="S374" s="162"/>
      <c r="T374" s="162">
        <f t="shared" si="67"/>
        <v>65</v>
      </c>
      <c r="U374" s="162">
        <f t="shared" si="68"/>
        <v>66</v>
      </c>
      <c r="V374" s="162">
        <f t="shared" si="69"/>
        <v>67</v>
      </c>
      <c r="W374" s="162">
        <f t="shared" si="70"/>
        <v>71</v>
      </c>
      <c r="X374" s="162">
        <f t="shared" si="71"/>
        <v>72</v>
      </c>
      <c r="Y374" s="162">
        <f t="shared" si="72"/>
        <v>73</v>
      </c>
      <c r="Z374" s="162">
        <f t="shared" si="73"/>
        <v>75</v>
      </c>
      <c r="AA374" s="162">
        <f t="shared" si="74"/>
        <v>76</v>
      </c>
    </row>
    <row r="375" spans="1:27">
      <c r="A375" s="73">
        <v>374</v>
      </c>
      <c r="B375" s="73" t="str">
        <f t="shared" si="66"/>
        <v>ABCGHIJL</v>
      </c>
      <c r="C375" s="73" t="s">
        <v>164</v>
      </c>
      <c r="D375" s="73" t="s">
        <v>151</v>
      </c>
      <c r="E375" s="73" t="s">
        <v>95</v>
      </c>
      <c r="F375" s="73" t="s">
        <v>96</v>
      </c>
      <c r="G375" s="73" t="s">
        <v>93</v>
      </c>
      <c r="H375" s="73" t="s">
        <v>150</v>
      </c>
      <c r="I375" s="73" t="s">
        <v>178</v>
      </c>
      <c r="J375" s="73" t="s">
        <v>177</v>
      </c>
      <c r="K375" s="162">
        <f t="shared" si="76"/>
        <v>72</v>
      </c>
      <c r="L375" s="162">
        <f t="shared" si="76"/>
        <v>74</v>
      </c>
      <c r="M375" s="162">
        <f t="shared" si="76"/>
        <v>66</v>
      </c>
      <c r="N375" s="162">
        <f t="shared" si="76"/>
        <v>67</v>
      </c>
      <c r="O375" s="162">
        <f t="shared" si="76"/>
        <v>65</v>
      </c>
      <c r="P375" s="162">
        <f t="shared" si="75"/>
        <v>71</v>
      </c>
      <c r="Q375" s="162">
        <f t="shared" si="75"/>
        <v>76</v>
      </c>
      <c r="R375" s="162">
        <f t="shared" si="75"/>
        <v>73</v>
      </c>
      <c r="S375" s="162"/>
      <c r="T375" s="162">
        <f t="shared" si="67"/>
        <v>65</v>
      </c>
      <c r="U375" s="162">
        <f t="shared" si="68"/>
        <v>66</v>
      </c>
      <c r="V375" s="162">
        <f t="shared" si="69"/>
        <v>67</v>
      </c>
      <c r="W375" s="162">
        <f t="shared" si="70"/>
        <v>71</v>
      </c>
      <c r="X375" s="162">
        <f t="shared" si="71"/>
        <v>72</v>
      </c>
      <c r="Y375" s="162">
        <f t="shared" si="72"/>
        <v>73</v>
      </c>
      <c r="Z375" s="162">
        <f t="shared" si="73"/>
        <v>74</v>
      </c>
      <c r="AA375" s="162">
        <f t="shared" si="74"/>
        <v>76</v>
      </c>
    </row>
    <row r="376" spans="1:27">
      <c r="A376" s="73">
        <v>375</v>
      </c>
      <c r="B376" s="73" t="str">
        <f t="shared" si="66"/>
        <v>ABCGHIJK</v>
      </c>
      <c r="C376" s="73" t="s">
        <v>164</v>
      </c>
      <c r="D376" s="73" t="s">
        <v>151</v>
      </c>
      <c r="E376" s="73" t="s">
        <v>95</v>
      </c>
      <c r="F376" s="73" t="s">
        <v>96</v>
      </c>
      <c r="G376" s="73" t="s">
        <v>93</v>
      </c>
      <c r="H376" s="73" t="s">
        <v>150</v>
      </c>
      <c r="I376" s="73" t="s">
        <v>177</v>
      </c>
      <c r="J376" s="73" t="s">
        <v>165</v>
      </c>
      <c r="K376" s="162">
        <f t="shared" si="76"/>
        <v>72</v>
      </c>
      <c r="L376" s="162">
        <f t="shared" si="76"/>
        <v>74</v>
      </c>
      <c r="M376" s="162">
        <f t="shared" si="76"/>
        <v>66</v>
      </c>
      <c r="N376" s="162">
        <f t="shared" si="76"/>
        <v>67</v>
      </c>
      <c r="O376" s="162">
        <f t="shared" si="76"/>
        <v>65</v>
      </c>
      <c r="P376" s="162">
        <f t="shared" si="75"/>
        <v>71</v>
      </c>
      <c r="Q376" s="162">
        <f t="shared" si="75"/>
        <v>73</v>
      </c>
      <c r="R376" s="162">
        <f t="shared" si="75"/>
        <v>75</v>
      </c>
      <c r="S376" s="162"/>
      <c r="T376" s="162">
        <f t="shared" si="67"/>
        <v>65</v>
      </c>
      <c r="U376" s="162">
        <f t="shared" si="68"/>
        <v>66</v>
      </c>
      <c r="V376" s="162">
        <f t="shared" si="69"/>
        <v>67</v>
      </c>
      <c r="W376" s="162">
        <f t="shared" si="70"/>
        <v>71</v>
      </c>
      <c r="X376" s="162">
        <f t="shared" si="71"/>
        <v>72</v>
      </c>
      <c r="Y376" s="162">
        <f t="shared" si="72"/>
        <v>73</v>
      </c>
      <c r="Z376" s="162">
        <f t="shared" si="73"/>
        <v>74</v>
      </c>
      <c r="AA376" s="162">
        <f t="shared" si="74"/>
        <v>75</v>
      </c>
    </row>
    <row r="377" spans="1:27">
      <c r="A377" s="73">
        <v>376</v>
      </c>
      <c r="B377" s="73" t="str">
        <f t="shared" si="66"/>
        <v>ABCFIJKL</v>
      </c>
      <c r="C377" s="73" t="s">
        <v>177</v>
      </c>
      <c r="D377" s="73" t="s">
        <v>151</v>
      </c>
      <c r="E377" s="73" t="s">
        <v>95</v>
      </c>
      <c r="F377" s="73" t="s">
        <v>96</v>
      </c>
      <c r="G377" s="73" t="s">
        <v>93</v>
      </c>
      <c r="H377" s="73" t="s">
        <v>103</v>
      </c>
      <c r="I377" s="73" t="s">
        <v>178</v>
      </c>
      <c r="J377" s="73" t="s">
        <v>165</v>
      </c>
      <c r="K377" s="162">
        <f t="shared" si="76"/>
        <v>73</v>
      </c>
      <c r="L377" s="162">
        <f t="shared" si="76"/>
        <v>74</v>
      </c>
      <c r="M377" s="162">
        <f t="shared" si="76"/>
        <v>66</v>
      </c>
      <c r="N377" s="162">
        <f t="shared" si="76"/>
        <v>67</v>
      </c>
      <c r="O377" s="162">
        <f t="shared" si="76"/>
        <v>65</v>
      </c>
      <c r="P377" s="162">
        <f t="shared" si="75"/>
        <v>70</v>
      </c>
      <c r="Q377" s="162">
        <f t="shared" si="75"/>
        <v>76</v>
      </c>
      <c r="R377" s="162">
        <f t="shared" si="75"/>
        <v>75</v>
      </c>
      <c r="S377" s="162"/>
      <c r="T377" s="162">
        <f t="shared" si="67"/>
        <v>65</v>
      </c>
      <c r="U377" s="162">
        <f t="shared" si="68"/>
        <v>66</v>
      </c>
      <c r="V377" s="162">
        <f t="shared" si="69"/>
        <v>67</v>
      </c>
      <c r="W377" s="162">
        <f t="shared" si="70"/>
        <v>70</v>
      </c>
      <c r="X377" s="162">
        <f t="shared" si="71"/>
        <v>73</v>
      </c>
      <c r="Y377" s="162">
        <f t="shared" si="72"/>
        <v>74</v>
      </c>
      <c r="Z377" s="162">
        <f t="shared" si="73"/>
        <v>75</v>
      </c>
      <c r="AA377" s="162">
        <f t="shared" si="74"/>
        <v>76</v>
      </c>
    </row>
    <row r="378" spans="1:27">
      <c r="A378" s="73">
        <v>377</v>
      </c>
      <c r="B378" s="73" t="str">
        <f t="shared" si="66"/>
        <v>ABCFHJKL</v>
      </c>
      <c r="C378" s="73" t="s">
        <v>164</v>
      </c>
      <c r="D378" s="73" t="s">
        <v>151</v>
      </c>
      <c r="E378" s="73" t="s">
        <v>95</v>
      </c>
      <c r="F378" s="73" t="s">
        <v>96</v>
      </c>
      <c r="G378" s="73" t="s">
        <v>93</v>
      </c>
      <c r="H378" s="73" t="s">
        <v>103</v>
      </c>
      <c r="I378" s="73" t="s">
        <v>178</v>
      </c>
      <c r="J378" s="73" t="s">
        <v>165</v>
      </c>
      <c r="K378" s="162">
        <f t="shared" si="76"/>
        <v>72</v>
      </c>
      <c r="L378" s="162">
        <f t="shared" si="76"/>
        <v>74</v>
      </c>
      <c r="M378" s="162">
        <f t="shared" si="76"/>
        <v>66</v>
      </c>
      <c r="N378" s="162">
        <f t="shared" si="76"/>
        <v>67</v>
      </c>
      <c r="O378" s="162">
        <f t="shared" si="76"/>
        <v>65</v>
      </c>
      <c r="P378" s="162">
        <f t="shared" si="75"/>
        <v>70</v>
      </c>
      <c r="Q378" s="162">
        <f t="shared" si="75"/>
        <v>76</v>
      </c>
      <c r="R378" s="162">
        <f t="shared" si="75"/>
        <v>75</v>
      </c>
      <c r="S378" s="162"/>
      <c r="T378" s="162">
        <f t="shared" si="67"/>
        <v>65</v>
      </c>
      <c r="U378" s="162">
        <f t="shared" si="68"/>
        <v>66</v>
      </c>
      <c r="V378" s="162">
        <f t="shared" si="69"/>
        <v>67</v>
      </c>
      <c r="W378" s="162">
        <f t="shared" si="70"/>
        <v>70</v>
      </c>
      <c r="X378" s="162">
        <f t="shared" si="71"/>
        <v>72</v>
      </c>
      <c r="Y378" s="162">
        <f t="shared" si="72"/>
        <v>74</v>
      </c>
      <c r="Z378" s="162">
        <f t="shared" si="73"/>
        <v>75</v>
      </c>
      <c r="AA378" s="162">
        <f t="shared" si="74"/>
        <v>76</v>
      </c>
    </row>
    <row r="379" spans="1:27">
      <c r="A379" s="73">
        <v>378</v>
      </c>
      <c r="B379" s="73" t="str">
        <f t="shared" si="66"/>
        <v>ABCFHIKL</v>
      </c>
      <c r="C379" s="73" t="s">
        <v>164</v>
      </c>
      <c r="D379" s="73" t="s">
        <v>177</v>
      </c>
      <c r="E379" s="73" t="s">
        <v>95</v>
      </c>
      <c r="F379" s="73" t="s">
        <v>96</v>
      </c>
      <c r="G379" s="73" t="s">
        <v>93</v>
      </c>
      <c r="H379" s="73" t="s">
        <v>103</v>
      </c>
      <c r="I379" s="73" t="s">
        <v>178</v>
      </c>
      <c r="J379" s="73" t="s">
        <v>165</v>
      </c>
      <c r="K379" s="162">
        <f t="shared" si="76"/>
        <v>72</v>
      </c>
      <c r="L379" s="162">
        <f t="shared" si="76"/>
        <v>73</v>
      </c>
      <c r="M379" s="162">
        <f t="shared" si="76"/>
        <v>66</v>
      </c>
      <c r="N379" s="162">
        <f t="shared" si="76"/>
        <v>67</v>
      </c>
      <c r="O379" s="162">
        <f t="shared" si="76"/>
        <v>65</v>
      </c>
      <c r="P379" s="162">
        <f t="shared" si="75"/>
        <v>70</v>
      </c>
      <c r="Q379" s="162">
        <f t="shared" si="75"/>
        <v>76</v>
      </c>
      <c r="R379" s="162">
        <f t="shared" si="75"/>
        <v>75</v>
      </c>
      <c r="S379" s="162"/>
      <c r="T379" s="162">
        <f t="shared" si="67"/>
        <v>65</v>
      </c>
      <c r="U379" s="162">
        <f t="shared" si="68"/>
        <v>66</v>
      </c>
      <c r="V379" s="162">
        <f t="shared" si="69"/>
        <v>67</v>
      </c>
      <c r="W379" s="162">
        <f t="shared" si="70"/>
        <v>70</v>
      </c>
      <c r="X379" s="162">
        <f t="shared" si="71"/>
        <v>72</v>
      </c>
      <c r="Y379" s="162">
        <f t="shared" si="72"/>
        <v>73</v>
      </c>
      <c r="Z379" s="162">
        <f t="shared" si="73"/>
        <v>75</v>
      </c>
      <c r="AA379" s="162">
        <f t="shared" si="74"/>
        <v>76</v>
      </c>
    </row>
    <row r="380" spans="1:27">
      <c r="A380" s="73">
        <v>379</v>
      </c>
      <c r="B380" s="73" t="str">
        <f t="shared" si="66"/>
        <v>ABCFHIJL</v>
      </c>
      <c r="C380" s="73" t="s">
        <v>164</v>
      </c>
      <c r="D380" s="73" t="s">
        <v>151</v>
      </c>
      <c r="E380" s="73" t="s">
        <v>95</v>
      </c>
      <c r="F380" s="73" t="s">
        <v>96</v>
      </c>
      <c r="G380" s="73" t="s">
        <v>93</v>
      </c>
      <c r="H380" s="73" t="s">
        <v>103</v>
      </c>
      <c r="I380" s="73" t="s">
        <v>178</v>
      </c>
      <c r="J380" s="73" t="s">
        <v>177</v>
      </c>
      <c r="K380" s="162">
        <f t="shared" si="76"/>
        <v>72</v>
      </c>
      <c r="L380" s="162">
        <f t="shared" si="76"/>
        <v>74</v>
      </c>
      <c r="M380" s="162">
        <f t="shared" si="76"/>
        <v>66</v>
      </c>
      <c r="N380" s="162">
        <f t="shared" si="76"/>
        <v>67</v>
      </c>
      <c r="O380" s="162">
        <f t="shared" si="76"/>
        <v>65</v>
      </c>
      <c r="P380" s="162">
        <f t="shared" si="75"/>
        <v>70</v>
      </c>
      <c r="Q380" s="162">
        <f t="shared" si="75"/>
        <v>76</v>
      </c>
      <c r="R380" s="162">
        <f t="shared" si="75"/>
        <v>73</v>
      </c>
      <c r="S380" s="162"/>
      <c r="T380" s="162">
        <f t="shared" si="67"/>
        <v>65</v>
      </c>
      <c r="U380" s="162">
        <f t="shared" si="68"/>
        <v>66</v>
      </c>
      <c r="V380" s="162">
        <f t="shared" si="69"/>
        <v>67</v>
      </c>
      <c r="W380" s="162">
        <f t="shared" si="70"/>
        <v>70</v>
      </c>
      <c r="X380" s="162">
        <f t="shared" si="71"/>
        <v>72</v>
      </c>
      <c r="Y380" s="162">
        <f t="shared" si="72"/>
        <v>73</v>
      </c>
      <c r="Z380" s="162">
        <f t="shared" si="73"/>
        <v>74</v>
      </c>
      <c r="AA380" s="162">
        <f t="shared" si="74"/>
        <v>76</v>
      </c>
    </row>
    <row r="381" spans="1:27">
      <c r="A381" s="73">
        <v>380</v>
      </c>
      <c r="B381" s="73" t="str">
        <f t="shared" si="66"/>
        <v>ABCFHIJK</v>
      </c>
      <c r="C381" s="73" t="s">
        <v>164</v>
      </c>
      <c r="D381" s="73" t="s">
        <v>151</v>
      </c>
      <c r="E381" s="73" t="s">
        <v>95</v>
      </c>
      <c r="F381" s="73" t="s">
        <v>96</v>
      </c>
      <c r="G381" s="73" t="s">
        <v>93</v>
      </c>
      <c r="H381" s="73" t="s">
        <v>103</v>
      </c>
      <c r="I381" s="73" t="s">
        <v>177</v>
      </c>
      <c r="J381" s="73" t="s">
        <v>165</v>
      </c>
      <c r="K381" s="162">
        <f t="shared" si="76"/>
        <v>72</v>
      </c>
      <c r="L381" s="162">
        <f t="shared" si="76"/>
        <v>74</v>
      </c>
      <c r="M381" s="162">
        <f t="shared" si="76"/>
        <v>66</v>
      </c>
      <c r="N381" s="162">
        <f t="shared" si="76"/>
        <v>67</v>
      </c>
      <c r="O381" s="162">
        <f t="shared" si="76"/>
        <v>65</v>
      </c>
      <c r="P381" s="162">
        <f t="shared" si="75"/>
        <v>70</v>
      </c>
      <c r="Q381" s="162">
        <f t="shared" si="75"/>
        <v>73</v>
      </c>
      <c r="R381" s="162">
        <f t="shared" si="75"/>
        <v>75</v>
      </c>
      <c r="S381" s="162"/>
      <c r="T381" s="162">
        <f t="shared" si="67"/>
        <v>65</v>
      </c>
      <c r="U381" s="162">
        <f t="shared" si="68"/>
        <v>66</v>
      </c>
      <c r="V381" s="162">
        <f t="shared" si="69"/>
        <v>67</v>
      </c>
      <c r="W381" s="162">
        <f t="shared" si="70"/>
        <v>70</v>
      </c>
      <c r="X381" s="162">
        <f t="shared" si="71"/>
        <v>72</v>
      </c>
      <c r="Y381" s="162">
        <f t="shared" si="72"/>
        <v>73</v>
      </c>
      <c r="Z381" s="162">
        <f t="shared" si="73"/>
        <v>74</v>
      </c>
      <c r="AA381" s="162">
        <f t="shared" si="74"/>
        <v>75</v>
      </c>
    </row>
    <row r="382" spans="1:27">
      <c r="A382" s="73">
        <v>381</v>
      </c>
      <c r="B382" s="73" t="str">
        <f t="shared" si="66"/>
        <v>ABCFGJKL</v>
      </c>
      <c r="C382" s="73" t="s">
        <v>96</v>
      </c>
      <c r="D382" s="73" t="s">
        <v>151</v>
      </c>
      <c r="E382" s="73" t="s">
        <v>95</v>
      </c>
      <c r="F382" s="73" t="s">
        <v>103</v>
      </c>
      <c r="G382" s="73" t="s">
        <v>93</v>
      </c>
      <c r="H382" s="73" t="s">
        <v>150</v>
      </c>
      <c r="I382" s="73" t="s">
        <v>178</v>
      </c>
      <c r="J382" s="73" t="s">
        <v>165</v>
      </c>
      <c r="K382" s="162">
        <f t="shared" si="76"/>
        <v>67</v>
      </c>
      <c r="L382" s="162">
        <f t="shared" si="76"/>
        <v>74</v>
      </c>
      <c r="M382" s="162">
        <f t="shared" si="76"/>
        <v>66</v>
      </c>
      <c r="N382" s="162">
        <f t="shared" si="76"/>
        <v>70</v>
      </c>
      <c r="O382" s="162">
        <f t="shared" si="76"/>
        <v>65</v>
      </c>
      <c r="P382" s="162">
        <f t="shared" si="75"/>
        <v>71</v>
      </c>
      <c r="Q382" s="162">
        <f t="shared" si="75"/>
        <v>76</v>
      </c>
      <c r="R382" s="162">
        <f t="shared" si="75"/>
        <v>75</v>
      </c>
      <c r="S382" s="162"/>
      <c r="T382" s="162">
        <f t="shared" si="67"/>
        <v>65</v>
      </c>
      <c r="U382" s="162">
        <f t="shared" si="68"/>
        <v>66</v>
      </c>
      <c r="V382" s="162">
        <f t="shared" si="69"/>
        <v>67</v>
      </c>
      <c r="W382" s="162">
        <f t="shared" si="70"/>
        <v>70</v>
      </c>
      <c r="X382" s="162">
        <f t="shared" si="71"/>
        <v>71</v>
      </c>
      <c r="Y382" s="162">
        <f t="shared" si="72"/>
        <v>74</v>
      </c>
      <c r="Z382" s="162">
        <f t="shared" si="73"/>
        <v>75</v>
      </c>
      <c r="AA382" s="162">
        <f t="shared" si="74"/>
        <v>76</v>
      </c>
    </row>
    <row r="383" spans="1:27">
      <c r="A383" s="73">
        <v>382</v>
      </c>
      <c r="B383" s="73" t="str">
        <f t="shared" si="66"/>
        <v>ABCFGIKL</v>
      </c>
      <c r="C383" s="73" t="s">
        <v>177</v>
      </c>
      <c r="D383" s="73" t="s">
        <v>150</v>
      </c>
      <c r="E383" s="73" t="s">
        <v>95</v>
      </c>
      <c r="F383" s="73" t="s">
        <v>96</v>
      </c>
      <c r="G383" s="73" t="s">
        <v>93</v>
      </c>
      <c r="H383" s="73" t="s">
        <v>103</v>
      </c>
      <c r="I383" s="73" t="s">
        <v>178</v>
      </c>
      <c r="J383" s="73" t="s">
        <v>165</v>
      </c>
      <c r="K383" s="162">
        <f t="shared" si="76"/>
        <v>73</v>
      </c>
      <c r="L383" s="162">
        <f t="shared" si="76"/>
        <v>71</v>
      </c>
      <c r="M383" s="162">
        <f t="shared" si="76"/>
        <v>66</v>
      </c>
      <c r="N383" s="162">
        <f t="shared" si="76"/>
        <v>67</v>
      </c>
      <c r="O383" s="162">
        <f t="shared" si="76"/>
        <v>65</v>
      </c>
      <c r="P383" s="162">
        <f t="shared" si="75"/>
        <v>70</v>
      </c>
      <c r="Q383" s="162">
        <f t="shared" si="75"/>
        <v>76</v>
      </c>
      <c r="R383" s="162">
        <f t="shared" si="75"/>
        <v>75</v>
      </c>
      <c r="S383" s="162"/>
      <c r="T383" s="162">
        <f t="shared" si="67"/>
        <v>65</v>
      </c>
      <c r="U383" s="162">
        <f t="shared" si="68"/>
        <v>66</v>
      </c>
      <c r="V383" s="162">
        <f t="shared" si="69"/>
        <v>67</v>
      </c>
      <c r="W383" s="162">
        <f t="shared" si="70"/>
        <v>70</v>
      </c>
      <c r="X383" s="162">
        <f t="shared" si="71"/>
        <v>71</v>
      </c>
      <c r="Y383" s="162">
        <f t="shared" si="72"/>
        <v>73</v>
      </c>
      <c r="Z383" s="162">
        <f t="shared" si="73"/>
        <v>75</v>
      </c>
      <c r="AA383" s="162">
        <f t="shared" si="74"/>
        <v>76</v>
      </c>
    </row>
    <row r="384" spans="1:27">
      <c r="A384" s="73">
        <v>383</v>
      </c>
      <c r="B384" s="73" t="str">
        <f t="shared" si="66"/>
        <v>ABCFGIJL</v>
      </c>
      <c r="C384" s="73" t="s">
        <v>96</v>
      </c>
      <c r="D384" s="73" t="s">
        <v>151</v>
      </c>
      <c r="E384" s="73" t="s">
        <v>95</v>
      </c>
      <c r="F384" s="73" t="s">
        <v>103</v>
      </c>
      <c r="G384" s="73" t="s">
        <v>93</v>
      </c>
      <c r="H384" s="73" t="s">
        <v>150</v>
      </c>
      <c r="I384" s="73" t="s">
        <v>178</v>
      </c>
      <c r="J384" s="73" t="s">
        <v>177</v>
      </c>
      <c r="K384" s="162">
        <f t="shared" si="76"/>
        <v>67</v>
      </c>
      <c r="L384" s="162">
        <f t="shared" si="76"/>
        <v>74</v>
      </c>
      <c r="M384" s="162">
        <f t="shared" si="76"/>
        <v>66</v>
      </c>
      <c r="N384" s="162">
        <f t="shared" si="76"/>
        <v>70</v>
      </c>
      <c r="O384" s="162">
        <f t="shared" si="76"/>
        <v>65</v>
      </c>
      <c r="P384" s="162">
        <f t="shared" si="75"/>
        <v>71</v>
      </c>
      <c r="Q384" s="162">
        <f t="shared" si="75"/>
        <v>76</v>
      </c>
      <c r="R384" s="162">
        <f t="shared" si="75"/>
        <v>73</v>
      </c>
      <c r="S384" s="162"/>
      <c r="T384" s="162">
        <f t="shared" si="67"/>
        <v>65</v>
      </c>
      <c r="U384" s="162">
        <f t="shared" si="68"/>
        <v>66</v>
      </c>
      <c r="V384" s="162">
        <f t="shared" si="69"/>
        <v>67</v>
      </c>
      <c r="W384" s="162">
        <f t="shared" si="70"/>
        <v>70</v>
      </c>
      <c r="X384" s="162">
        <f t="shared" si="71"/>
        <v>71</v>
      </c>
      <c r="Y384" s="162">
        <f t="shared" si="72"/>
        <v>73</v>
      </c>
      <c r="Z384" s="162">
        <f t="shared" si="73"/>
        <v>74</v>
      </c>
      <c r="AA384" s="162">
        <f t="shared" si="74"/>
        <v>76</v>
      </c>
    </row>
    <row r="385" spans="1:27">
      <c r="A385" s="73">
        <v>384</v>
      </c>
      <c r="B385" s="73" t="str">
        <f t="shared" si="66"/>
        <v>ABCFGIJK</v>
      </c>
      <c r="C385" s="73" t="s">
        <v>96</v>
      </c>
      <c r="D385" s="73" t="s">
        <v>151</v>
      </c>
      <c r="E385" s="73" t="s">
        <v>95</v>
      </c>
      <c r="F385" s="73" t="s">
        <v>103</v>
      </c>
      <c r="G385" s="73" t="s">
        <v>93</v>
      </c>
      <c r="H385" s="73" t="s">
        <v>150</v>
      </c>
      <c r="I385" s="73" t="s">
        <v>177</v>
      </c>
      <c r="J385" s="73" t="s">
        <v>165</v>
      </c>
      <c r="K385" s="162">
        <f t="shared" si="76"/>
        <v>67</v>
      </c>
      <c r="L385" s="162">
        <f t="shared" si="76"/>
        <v>74</v>
      </c>
      <c r="M385" s="162">
        <f t="shared" si="76"/>
        <v>66</v>
      </c>
      <c r="N385" s="162">
        <f t="shared" si="76"/>
        <v>70</v>
      </c>
      <c r="O385" s="162">
        <f t="shared" si="76"/>
        <v>65</v>
      </c>
      <c r="P385" s="162">
        <f t="shared" si="75"/>
        <v>71</v>
      </c>
      <c r="Q385" s="162">
        <f t="shared" si="75"/>
        <v>73</v>
      </c>
      <c r="R385" s="162">
        <f t="shared" si="75"/>
        <v>75</v>
      </c>
      <c r="S385" s="162"/>
      <c r="T385" s="162">
        <f t="shared" si="67"/>
        <v>65</v>
      </c>
      <c r="U385" s="162">
        <f t="shared" si="68"/>
        <v>66</v>
      </c>
      <c r="V385" s="162">
        <f t="shared" si="69"/>
        <v>67</v>
      </c>
      <c r="W385" s="162">
        <f t="shared" si="70"/>
        <v>70</v>
      </c>
      <c r="X385" s="162">
        <f t="shared" si="71"/>
        <v>71</v>
      </c>
      <c r="Y385" s="162">
        <f t="shared" si="72"/>
        <v>73</v>
      </c>
      <c r="Z385" s="162">
        <f t="shared" si="73"/>
        <v>74</v>
      </c>
      <c r="AA385" s="162">
        <f t="shared" si="74"/>
        <v>75</v>
      </c>
    </row>
    <row r="386" spans="1:27">
      <c r="A386" s="73">
        <v>385</v>
      </c>
      <c r="B386" s="73" t="str">
        <f t="shared" si="66"/>
        <v>ABCFGHKL</v>
      </c>
      <c r="C386" s="73" t="s">
        <v>164</v>
      </c>
      <c r="D386" s="73" t="s">
        <v>150</v>
      </c>
      <c r="E386" s="73" t="s">
        <v>95</v>
      </c>
      <c r="F386" s="73" t="s">
        <v>96</v>
      </c>
      <c r="G386" s="73" t="s">
        <v>93</v>
      </c>
      <c r="H386" s="73" t="s">
        <v>103</v>
      </c>
      <c r="I386" s="73" t="s">
        <v>178</v>
      </c>
      <c r="J386" s="73" t="s">
        <v>165</v>
      </c>
      <c r="K386" s="162">
        <f t="shared" si="76"/>
        <v>72</v>
      </c>
      <c r="L386" s="162">
        <f t="shared" si="76"/>
        <v>71</v>
      </c>
      <c r="M386" s="162">
        <f t="shared" si="76"/>
        <v>66</v>
      </c>
      <c r="N386" s="162">
        <f t="shared" si="76"/>
        <v>67</v>
      </c>
      <c r="O386" s="162">
        <f t="shared" si="76"/>
        <v>65</v>
      </c>
      <c r="P386" s="162">
        <f t="shared" si="75"/>
        <v>70</v>
      </c>
      <c r="Q386" s="162">
        <f t="shared" si="75"/>
        <v>76</v>
      </c>
      <c r="R386" s="162">
        <f t="shared" si="75"/>
        <v>75</v>
      </c>
      <c r="S386" s="162"/>
      <c r="T386" s="162">
        <f t="shared" si="67"/>
        <v>65</v>
      </c>
      <c r="U386" s="162">
        <f t="shared" si="68"/>
        <v>66</v>
      </c>
      <c r="V386" s="162">
        <f t="shared" si="69"/>
        <v>67</v>
      </c>
      <c r="W386" s="162">
        <f t="shared" si="70"/>
        <v>70</v>
      </c>
      <c r="X386" s="162">
        <f t="shared" si="71"/>
        <v>71</v>
      </c>
      <c r="Y386" s="162">
        <f t="shared" si="72"/>
        <v>72</v>
      </c>
      <c r="Z386" s="162">
        <f t="shared" si="73"/>
        <v>75</v>
      </c>
      <c r="AA386" s="162">
        <f t="shared" si="74"/>
        <v>76</v>
      </c>
    </row>
    <row r="387" spans="1:27">
      <c r="A387" s="73">
        <v>386</v>
      </c>
      <c r="B387" s="73" t="str">
        <f t="shared" ref="B387:B450" si="77">CONCATENATE(CHAR(T387),CHAR(U387),CHAR(V387),CHAR(W387),CHAR(X387),CHAR(Y387),CHAR(Z387),CHAR(AA387))</f>
        <v>ABCFGHJL</v>
      </c>
      <c r="C387" s="73" t="s">
        <v>164</v>
      </c>
      <c r="D387" s="73" t="s">
        <v>150</v>
      </c>
      <c r="E387" s="73" t="s">
        <v>95</v>
      </c>
      <c r="F387" s="73" t="s">
        <v>96</v>
      </c>
      <c r="G387" s="73" t="s">
        <v>93</v>
      </c>
      <c r="H387" s="73" t="s">
        <v>103</v>
      </c>
      <c r="I387" s="73" t="s">
        <v>178</v>
      </c>
      <c r="J387" s="73" t="s">
        <v>151</v>
      </c>
      <c r="K387" s="162">
        <f t="shared" si="76"/>
        <v>72</v>
      </c>
      <c r="L387" s="162">
        <f t="shared" si="76"/>
        <v>71</v>
      </c>
      <c r="M387" s="162">
        <f t="shared" si="76"/>
        <v>66</v>
      </c>
      <c r="N387" s="162">
        <f t="shared" si="76"/>
        <v>67</v>
      </c>
      <c r="O387" s="162">
        <f t="shared" si="76"/>
        <v>65</v>
      </c>
      <c r="P387" s="162">
        <f t="shared" si="75"/>
        <v>70</v>
      </c>
      <c r="Q387" s="162">
        <f t="shared" si="75"/>
        <v>76</v>
      </c>
      <c r="R387" s="162">
        <f t="shared" si="75"/>
        <v>74</v>
      </c>
      <c r="S387" s="162"/>
      <c r="T387" s="162">
        <f t="shared" ref="T387:T450" si="78">SMALL($K387:$R387,1)</f>
        <v>65</v>
      </c>
      <c r="U387" s="162">
        <f t="shared" ref="U387:U450" si="79">SMALL($K387:$R387,2)</f>
        <v>66</v>
      </c>
      <c r="V387" s="162">
        <f t="shared" ref="V387:V450" si="80">SMALL($K387:$R387,3)</f>
        <v>67</v>
      </c>
      <c r="W387" s="162">
        <f t="shared" ref="W387:W450" si="81">SMALL($K387:$R387,4)</f>
        <v>70</v>
      </c>
      <c r="X387" s="162">
        <f t="shared" ref="X387:X450" si="82">SMALL($K387:$R387,5)</f>
        <v>71</v>
      </c>
      <c r="Y387" s="162">
        <f t="shared" ref="Y387:Y450" si="83">SMALL($K387:$R387,6)</f>
        <v>72</v>
      </c>
      <c r="Z387" s="162">
        <f t="shared" ref="Z387:Z450" si="84">SMALL($K387:$R387,7)</f>
        <v>74</v>
      </c>
      <c r="AA387" s="162">
        <f t="shared" ref="AA387:AA450" si="85">SMALL($K387:$R387,8)</f>
        <v>76</v>
      </c>
    </row>
    <row r="388" spans="1:27">
      <c r="A388" s="73">
        <v>387</v>
      </c>
      <c r="B388" s="73" t="str">
        <f t="shared" si="77"/>
        <v>ABCFGHJK</v>
      </c>
      <c r="C388" s="73" t="s">
        <v>164</v>
      </c>
      <c r="D388" s="73" t="s">
        <v>150</v>
      </c>
      <c r="E388" s="73" t="s">
        <v>95</v>
      </c>
      <c r="F388" s="73" t="s">
        <v>96</v>
      </c>
      <c r="G388" s="73" t="s">
        <v>93</v>
      </c>
      <c r="H388" s="73" t="s">
        <v>103</v>
      </c>
      <c r="I388" s="73" t="s">
        <v>151</v>
      </c>
      <c r="J388" s="73" t="s">
        <v>165</v>
      </c>
      <c r="K388" s="162">
        <f t="shared" si="76"/>
        <v>72</v>
      </c>
      <c r="L388" s="162">
        <f t="shared" si="76"/>
        <v>71</v>
      </c>
      <c r="M388" s="162">
        <f t="shared" si="76"/>
        <v>66</v>
      </c>
      <c r="N388" s="162">
        <f t="shared" si="76"/>
        <v>67</v>
      </c>
      <c r="O388" s="162">
        <f t="shared" si="76"/>
        <v>65</v>
      </c>
      <c r="P388" s="162">
        <f t="shared" si="75"/>
        <v>70</v>
      </c>
      <c r="Q388" s="162">
        <f t="shared" si="75"/>
        <v>74</v>
      </c>
      <c r="R388" s="162">
        <f t="shared" si="75"/>
        <v>75</v>
      </c>
      <c r="S388" s="162"/>
      <c r="T388" s="162">
        <f t="shared" si="78"/>
        <v>65</v>
      </c>
      <c r="U388" s="162">
        <f t="shared" si="79"/>
        <v>66</v>
      </c>
      <c r="V388" s="162">
        <f t="shared" si="80"/>
        <v>67</v>
      </c>
      <c r="W388" s="162">
        <f t="shared" si="81"/>
        <v>70</v>
      </c>
      <c r="X388" s="162">
        <f t="shared" si="82"/>
        <v>71</v>
      </c>
      <c r="Y388" s="162">
        <f t="shared" si="83"/>
        <v>72</v>
      </c>
      <c r="Z388" s="162">
        <f t="shared" si="84"/>
        <v>74</v>
      </c>
      <c r="AA388" s="162">
        <f t="shared" si="85"/>
        <v>75</v>
      </c>
    </row>
    <row r="389" spans="1:27">
      <c r="A389" s="73">
        <v>388</v>
      </c>
      <c r="B389" s="73" t="str">
        <f t="shared" si="77"/>
        <v>ABCFGHIL</v>
      </c>
      <c r="C389" s="73" t="s">
        <v>164</v>
      </c>
      <c r="D389" s="73" t="s">
        <v>150</v>
      </c>
      <c r="E389" s="73" t="s">
        <v>95</v>
      </c>
      <c r="F389" s="73" t="s">
        <v>96</v>
      </c>
      <c r="G389" s="73" t="s">
        <v>93</v>
      </c>
      <c r="H389" s="73" t="s">
        <v>103</v>
      </c>
      <c r="I389" s="73" t="s">
        <v>178</v>
      </c>
      <c r="J389" s="73" t="s">
        <v>177</v>
      </c>
      <c r="K389" s="162">
        <f t="shared" si="76"/>
        <v>72</v>
      </c>
      <c r="L389" s="162">
        <f t="shared" si="76"/>
        <v>71</v>
      </c>
      <c r="M389" s="162">
        <f t="shared" si="76"/>
        <v>66</v>
      </c>
      <c r="N389" s="162">
        <f t="shared" si="76"/>
        <v>67</v>
      </c>
      <c r="O389" s="162">
        <f t="shared" si="76"/>
        <v>65</v>
      </c>
      <c r="P389" s="162">
        <f t="shared" si="75"/>
        <v>70</v>
      </c>
      <c r="Q389" s="162">
        <f t="shared" si="75"/>
        <v>76</v>
      </c>
      <c r="R389" s="162">
        <f t="shared" si="75"/>
        <v>73</v>
      </c>
      <c r="S389" s="162"/>
      <c r="T389" s="162">
        <f t="shared" si="78"/>
        <v>65</v>
      </c>
      <c r="U389" s="162">
        <f t="shared" si="79"/>
        <v>66</v>
      </c>
      <c r="V389" s="162">
        <f t="shared" si="80"/>
        <v>67</v>
      </c>
      <c r="W389" s="162">
        <f t="shared" si="81"/>
        <v>70</v>
      </c>
      <c r="X389" s="162">
        <f t="shared" si="82"/>
        <v>71</v>
      </c>
      <c r="Y389" s="162">
        <f t="shared" si="83"/>
        <v>72</v>
      </c>
      <c r="Z389" s="162">
        <f t="shared" si="84"/>
        <v>73</v>
      </c>
      <c r="AA389" s="162">
        <f t="shared" si="85"/>
        <v>76</v>
      </c>
    </row>
    <row r="390" spans="1:27">
      <c r="A390" s="73">
        <v>389</v>
      </c>
      <c r="B390" s="73" t="str">
        <f t="shared" si="77"/>
        <v>ABCFGHIK</v>
      </c>
      <c r="C390" s="73" t="s">
        <v>164</v>
      </c>
      <c r="D390" s="73" t="s">
        <v>150</v>
      </c>
      <c r="E390" s="73" t="s">
        <v>95</v>
      </c>
      <c r="F390" s="73" t="s">
        <v>96</v>
      </c>
      <c r="G390" s="73" t="s">
        <v>93</v>
      </c>
      <c r="H390" s="73" t="s">
        <v>103</v>
      </c>
      <c r="I390" s="73" t="s">
        <v>177</v>
      </c>
      <c r="J390" s="73" t="s">
        <v>165</v>
      </c>
      <c r="K390" s="162">
        <f t="shared" si="76"/>
        <v>72</v>
      </c>
      <c r="L390" s="162">
        <f t="shared" si="76"/>
        <v>71</v>
      </c>
      <c r="M390" s="162">
        <f t="shared" si="76"/>
        <v>66</v>
      </c>
      <c r="N390" s="162">
        <f t="shared" si="76"/>
        <v>67</v>
      </c>
      <c r="O390" s="162">
        <f t="shared" si="76"/>
        <v>65</v>
      </c>
      <c r="P390" s="162">
        <f t="shared" si="75"/>
        <v>70</v>
      </c>
      <c r="Q390" s="162">
        <f t="shared" si="75"/>
        <v>73</v>
      </c>
      <c r="R390" s="162">
        <f t="shared" si="75"/>
        <v>75</v>
      </c>
      <c r="S390" s="162"/>
      <c r="T390" s="162">
        <f t="shared" si="78"/>
        <v>65</v>
      </c>
      <c r="U390" s="162">
        <f t="shared" si="79"/>
        <v>66</v>
      </c>
      <c r="V390" s="162">
        <f t="shared" si="80"/>
        <v>67</v>
      </c>
      <c r="W390" s="162">
        <f t="shared" si="81"/>
        <v>70</v>
      </c>
      <c r="X390" s="162">
        <f t="shared" si="82"/>
        <v>71</v>
      </c>
      <c r="Y390" s="162">
        <f t="shared" si="83"/>
        <v>72</v>
      </c>
      <c r="Z390" s="162">
        <f t="shared" si="84"/>
        <v>73</v>
      </c>
      <c r="AA390" s="162">
        <f t="shared" si="85"/>
        <v>75</v>
      </c>
    </row>
    <row r="391" spans="1:27">
      <c r="A391" s="73">
        <v>390</v>
      </c>
      <c r="B391" s="73" t="str">
        <f t="shared" si="77"/>
        <v>ABCFGHIJ</v>
      </c>
      <c r="C391" s="73" t="s">
        <v>164</v>
      </c>
      <c r="D391" s="73" t="s">
        <v>150</v>
      </c>
      <c r="E391" s="73" t="s">
        <v>95</v>
      </c>
      <c r="F391" s="73" t="s">
        <v>96</v>
      </c>
      <c r="G391" s="73" t="s">
        <v>93</v>
      </c>
      <c r="H391" s="73" t="s">
        <v>103</v>
      </c>
      <c r="I391" s="73" t="s">
        <v>177</v>
      </c>
      <c r="J391" s="73" t="s">
        <v>151</v>
      </c>
      <c r="K391" s="162">
        <f t="shared" si="76"/>
        <v>72</v>
      </c>
      <c r="L391" s="162">
        <f t="shared" si="76"/>
        <v>71</v>
      </c>
      <c r="M391" s="162">
        <f t="shared" si="76"/>
        <v>66</v>
      </c>
      <c r="N391" s="162">
        <f t="shared" si="76"/>
        <v>67</v>
      </c>
      <c r="O391" s="162">
        <f t="shared" si="76"/>
        <v>65</v>
      </c>
      <c r="P391" s="162">
        <f t="shared" si="75"/>
        <v>70</v>
      </c>
      <c r="Q391" s="162">
        <f t="shared" si="75"/>
        <v>73</v>
      </c>
      <c r="R391" s="162">
        <f t="shared" si="75"/>
        <v>74</v>
      </c>
      <c r="S391" s="162"/>
      <c r="T391" s="162">
        <f t="shared" si="78"/>
        <v>65</v>
      </c>
      <c r="U391" s="162">
        <f t="shared" si="79"/>
        <v>66</v>
      </c>
      <c r="V391" s="162">
        <f t="shared" si="80"/>
        <v>67</v>
      </c>
      <c r="W391" s="162">
        <f t="shared" si="81"/>
        <v>70</v>
      </c>
      <c r="X391" s="162">
        <f t="shared" si="82"/>
        <v>71</v>
      </c>
      <c r="Y391" s="162">
        <f t="shared" si="83"/>
        <v>72</v>
      </c>
      <c r="Z391" s="162">
        <f t="shared" si="84"/>
        <v>73</v>
      </c>
      <c r="AA391" s="162">
        <f t="shared" si="85"/>
        <v>74</v>
      </c>
    </row>
    <row r="392" spans="1:27">
      <c r="A392" s="73">
        <v>391</v>
      </c>
      <c r="B392" s="73" t="str">
        <f t="shared" si="77"/>
        <v>ABCEIJKL</v>
      </c>
      <c r="C392" s="73" t="s">
        <v>102</v>
      </c>
      <c r="D392" s="73" t="s">
        <v>151</v>
      </c>
      <c r="E392" s="73" t="s">
        <v>95</v>
      </c>
      <c r="F392" s="73" t="s">
        <v>93</v>
      </c>
      <c r="G392" s="73" t="s">
        <v>177</v>
      </c>
      <c r="H392" s="73" t="s">
        <v>96</v>
      </c>
      <c r="I392" s="73" t="s">
        <v>178</v>
      </c>
      <c r="J392" s="73" t="s">
        <v>165</v>
      </c>
      <c r="K392" s="162">
        <f t="shared" si="76"/>
        <v>69</v>
      </c>
      <c r="L392" s="162">
        <f t="shared" si="76"/>
        <v>74</v>
      </c>
      <c r="M392" s="162">
        <f t="shared" si="76"/>
        <v>66</v>
      </c>
      <c r="N392" s="162">
        <f t="shared" si="76"/>
        <v>65</v>
      </c>
      <c r="O392" s="162">
        <f t="shared" si="76"/>
        <v>73</v>
      </c>
      <c r="P392" s="162">
        <f t="shared" si="75"/>
        <v>67</v>
      </c>
      <c r="Q392" s="162">
        <f t="shared" si="75"/>
        <v>76</v>
      </c>
      <c r="R392" s="162">
        <f t="shared" si="75"/>
        <v>75</v>
      </c>
      <c r="S392" s="162"/>
      <c r="T392" s="162">
        <f t="shared" si="78"/>
        <v>65</v>
      </c>
      <c r="U392" s="162">
        <f t="shared" si="79"/>
        <v>66</v>
      </c>
      <c r="V392" s="162">
        <f t="shared" si="80"/>
        <v>67</v>
      </c>
      <c r="W392" s="162">
        <f t="shared" si="81"/>
        <v>69</v>
      </c>
      <c r="X392" s="162">
        <f t="shared" si="82"/>
        <v>73</v>
      </c>
      <c r="Y392" s="162">
        <f t="shared" si="83"/>
        <v>74</v>
      </c>
      <c r="Z392" s="162">
        <f t="shared" si="84"/>
        <v>75</v>
      </c>
      <c r="AA392" s="162">
        <f t="shared" si="85"/>
        <v>76</v>
      </c>
    </row>
    <row r="393" spans="1:27">
      <c r="A393" s="73">
        <v>392</v>
      </c>
      <c r="B393" s="73" t="str">
        <f t="shared" si="77"/>
        <v>ABCEHJKL</v>
      </c>
      <c r="C393" s="73" t="s">
        <v>102</v>
      </c>
      <c r="D393" s="73" t="s">
        <v>151</v>
      </c>
      <c r="E393" s="73" t="s">
        <v>95</v>
      </c>
      <c r="F393" s="73" t="s">
        <v>96</v>
      </c>
      <c r="G393" s="73" t="s">
        <v>93</v>
      </c>
      <c r="H393" s="73" t="s">
        <v>164</v>
      </c>
      <c r="I393" s="73" t="s">
        <v>178</v>
      </c>
      <c r="J393" s="73" t="s">
        <v>165</v>
      </c>
      <c r="K393" s="162">
        <f t="shared" si="76"/>
        <v>69</v>
      </c>
      <c r="L393" s="162">
        <f t="shared" si="76"/>
        <v>74</v>
      </c>
      <c r="M393" s="162">
        <f t="shared" si="76"/>
        <v>66</v>
      </c>
      <c r="N393" s="162">
        <f t="shared" si="76"/>
        <v>67</v>
      </c>
      <c r="O393" s="162">
        <f t="shared" si="76"/>
        <v>65</v>
      </c>
      <c r="P393" s="162">
        <f t="shared" si="75"/>
        <v>72</v>
      </c>
      <c r="Q393" s="162">
        <f t="shared" si="75"/>
        <v>76</v>
      </c>
      <c r="R393" s="162">
        <f t="shared" si="75"/>
        <v>75</v>
      </c>
      <c r="S393" s="162"/>
      <c r="T393" s="162">
        <f t="shared" si="78"/>
        <v>65</v>
      </c>
      <c r="U393" s="162">
        <f t="shared" si="79"/>
        <v>66</v>
      </c>
      <c r="V393" s="162">
        <f t="shared" si="80"/>
        <v>67</v>
      </c>
      <c r="W393" s="162">
        <f t="shared" si="81"/>
        <v>69</v>
      </c>
      <c r="X393" s="162">
        <f t="shared" si="82"/>
        <v>72</v>
      </c>
      <c r="Y393" s="162">
        <f t="shared" si="83"/>
        <v>74</v>
      </c>
      <c r="Z393" s="162">
        <f t="shared" si="84"/>
        <v>75</v>
      </c>
      <c r="AA393" s="162">
        <f t="shared" si="85"/>
        <v>76</v>
      </c>
    </row>
    <row r="394" spans="1:27">
      <c r="A394" s="73">
        <v>393</v>
      </c>
      <c r="B394" s="73" t="str">
        <f t="shared" si="77"/>
        <v>ABCEHIKL</v>
      </c>
      <c r="C394" s="73" t="s">
        <v>102</v>
      </c>
      <c r="D394" s="73" t="s">
        <v>177</v>
      </c>
      <c r="E394" s="73" t="s">
        <v>95</v>
      </c>
      <c r="F394" s="73" t="s">
        <v>96</v>
      </c>
      <c r="G394" s="73" t="s">
        <v>93</v>
      </c>
      <c r="H394" s="73" t="s">
        <v>164</v>
      </c>
      <c r="I394" s="73" t="s">
        <v>178</v>
      </c>
      <c r="J394" s="73" t="s">
        <v>165</v>
      </c>
      <c r="K394" s="162">
        <f t="shared" si="76"/>
        <v>69</v>
      </c>
      <c r="L394" s="162">
        <f t="shared" si="76"/>
        <v>73</v>
      </c>
      <c r="M394" s="162">
        <f t="shared" si="76"/>
        <v>66</v>
      </c>
      <c r="N394" s="162">
        <f t="shared" si="76"/>
        <v>67</v>
      </c>
      <c r="O394" s="162">
        <f t="shared" si="76"/>
        <v>65</v>
      </c>
      <c r="P394" s="162">
        <f t="shared" si="75"/>
        <v>72</v>
      </c>
      <c r="Q394" s="162">
        <f t="shared" si="75"/>
        <v>76</v>
      </c>
      <c r="R394" s="162">
        <f t="shared" si="75"/>
        <v>75</v>
      </c>
      <c r="S394" s="162"/>
      <c r="T394" s="162">
        <f t="shared" si="78"/>
        <v>65</v>
      </c>
      <c r="U394" s="162">
        <f t="shared" si="79"/>
        <v>66</v>
      </c>
      <c r="V394" s="162">
        <f t="shared" si="80"/>
        <v>67</v>
      </c>
      <c r="W394" s="162">
        <f t="shared" si="81"/>
        <v>69</v>
      </c>
      <c r="X394" s="162">
        <f t="shared" si="82"/>
        <v>72</v>
      </c>
      <c r="Y394" s="162">
        <f t="shared" si="83"/>
        <v>73</v>
      </c>
      <c r="Z394" s="162">
        <f t="shared" si="84"/>
        <v>75</v>
      </c>
      <c r="AA394" s="162">
        <f t="shared" si="85"/>
        <v>76</v>
      </c>
    </row>
    <row r="395" spans="1:27">
      <c r="A395" s="73">
        <v>394</v>
      </c>
      <c r="B395" s="73" t="str">
        <f t="shared" si="77"/>
        <v>ABCEHIJL</v>
      </c>
      <c r="C395" s="73" t="s">
        <v>102</v>
      </c>
      <c r="D395" s="73" t="s">
        <v>151</v>
      </c>
      <c r="E395" s="73" t="s">
        <v>95</v>
      </c>
      <c r="F395" s="73" t="s">
        <v>96</v>
      </c>
      <c r="G395" s="73" t="s">
        <v>93</v>
      </c>
      <c r="H395" s="73" t="s">
        <v>164</v>
      </c>
      <c r="I395" s="73" t="s">
        <v>178</v>
      </c>
      <c r="J395" s="73" t="s">
        <v>177</v>
      </c>
      <c r="K395" s="162">
        <f t="shared" si="76"/>
        <v>69</v>
      </c>
      <c r="L395" s="162">
        <f t="shared" si="76"/>
        <v>74</v>
      </c>
      <c r="M395" s="162">
        <f t="shared" si="76"/>
        <v>66</v>
      </c>
      <c r="N395" s="162">
        <f t="shared" si="76"/>
        <v>67</v>
      </c>
      <c r="O395" s="162">
        <f t="shared" si="76"/>
        <v>65</v>
      </c>
      <c r="P395" s="162">
        <f t="shared" si="75"/>
        <v>72</v>
      </c>
      <c r="Q395" s="162">
        <f t="shared" si="75"/>
        <v>76</v>
      </c>
      <c r="R395" s="162">
        <f t="shared" si="75"/>
        <v>73</v>
      </c>
      <c r="S395" s="162"/>
      <c r="T395" s="162">
        <f t="shared" si="78"/>
        <v>65</v>
      </c>
      <c r="U395" s="162">
        <f t="shared" si="79"/>
        <v>66</v>
      </c>
      <c r="V395" s="162">
        <f t="shared" si="80"/>
        <v>67</v>
      </c>
      <c r="W395" s="162">
        <f t="shared" si="81"/>
        <v>69</v>
      </c>
      <c r="X395" s="162">
        <f t="shared" si="82"/>
        <v>72</v>
      </c>
      <c r="Y395" s="162">
        <f t="shared" si="83"/>
        <v>73</v>
      </c>
      <c r="Z395" s="162">
        <f t="shared" si="84"/>
        <v>74</v>
      </c>
      <c r="AA395" s="162">
        <f t="shared" si="85"/>
        <v>76</v>
      </c>
    </row>
    <row r="396" spans="1:27">
      <c r="A396" s="73">
        <v>395</v>
      </c>
      <c r="B396" s="73" t="str">
        <f t="shared" si="77"/>
        <v>ABCEHIJK</v>
      </c>
      <c r="C396" s="73" t="s">
        <v>102</v>
      </c>
      <c r="D396" s="73" t="s">
        <v>151</v>
      </c>
      <c r="E396" s="73" t="s">
        <v>95</v>
      </c>
      <c r="F396" s="73" t="s">
        <v>96</v>
      </c>
      <c r="G396" s="73" t="s">
        <v>93</v>
      </c>
      <c r="H396" s="73" t="s">
        <v>164</v>
      </c>
      <c r="I396" s="73" t="s">
        <v>177</v>
      </c>
      <c r="J396" s="73" t="s">
        <v>165</v>
      </c>
      <c r="K396" s="162">
        <f t="shared" si="76"/>
        <v>69</v>
      </c>
      <c r="L396" s="162">
        <f t="shared" si="76"/>
        <v>74</v>
      </c>
      <c r="M396" s="162">
        <f t="shared" si="76"/>
        <v>66</v>
      </c>
      <c r="N396" s="162">
        <f t="shared" si="76"/>
        <v>67</v>
      </c>
      <c r="O396" s="162">
        <f t="shared" si="76"/>
        <v>65</v>
      </c>
      <c r="P396" s="162">
        <f t="shared" si="75"/>
        <v>72</v>
      </c>
      <c r="Q396" s="162">
        <f t="shared" si="75"/>
        <v>73</v>
      </c>
      <c r="R396" s="162">
        <f t="shared" si="75"/>
        <v>75</v>
      </c>
      <c r="S396" s="162"/>
      <c r="T396" s="162">
        <f t="shared" si="78"/>
        <v>65</v>
      </c>
      <c r="U396" s="162">
        <f t="shared" si="79"/>
        <v>66</v>
      </c>
      <c r="V396" s="162">
        <f t="shared" si="80"/>
        <v>67</v>
      </c>
      <c r="W396" s="162">
        <f t="shared" si="81"/>
        <v>69</v>
      </c>
      <c r="X396" s="162">
        <f t="shared" si="82"/>
        <v>72</v>
      </c>
      <c r="Y396" s="162">
        <f t="shared" si="83"/>
        <v>73</v>
      </c>
      <c r="Z396" s="162">
        <f t="shared" si="84"/>
        <v>74</v>
      </c>
      <c r="AA396" s="162">
        <f t="shared" si="85"/>
        <v>75</v>
      </c>
    </row>
    <row r="397" spans="1:27">
      <c r="A397" s="73">
        <v>396</v>
      </c>
      <c r="B397" s="73" t="str">
        <f t="shared" si="77"/>
        <v>ABCEGJKL</v>
      </c>
      <c r="C397" s="73" t="s">
        <v>102</v>
      </c>
      <c r="D397" s="73" t="s">
        <v>151</v>
      </c>
      <c r="E397" s="73" t="s">
        <v>95</v>
      </c>
      <c r="F397" s="73" t="s">
        <v>96</v>
      </c>
      <c r="G397" s="73" t="s">
        <v>93</v>
      </c>
      <c r="H397" s="73" t="s">
        <v>150</v>
      </c>
      <c r="I397" s="73" t="s">
        <v>178</v>
      </c>
      <c r="J397" s="73" t="s">
        <v>165</v>
      </c>
      <c r="K397" s="162">
        <f t="shared" si="76"/>
        <v>69</v>
      </c>
      <c r="L397" s="162">
        <f t="shared" si="76"/>
        <v>74</v>
      </c>
      <c r="M397" s="162">
        <f t="shared" si="76"/>
        <v>66</v>
      </c>
      <c r="N397" s="162">
        <f t="shared" si="76"/>
        <v>67</v>
      </c>
      <c r="O397" s="162">
        <f t="shared" si="76"/>
        <v>65</v>
      </c>
      <c r="P397" s="162">
        <f t="shared" si="75"/>
        <v>71</v>
      </c>
      <c r="Q397" s="162">
        <f t="shared" si="75"/>
        <v>76</v>
      </c>
      <c r="R397" s="162">
        <f t="shared" si="75"/>
        <v>75</v>
      </c>
      <c r="S397" s="162"/>
      <c r="T397" s="162">
        <f t="shared" si="78"/>
        <v>65</v>
      </c>
      <c r="U397" s="162">
        <f t="shared" si="79"/>
        <v>66</v>
      </c>
      <c r="V397" s="162">
        <f t="shared" si="80"/>
        <v>67</v>
      </c>
      <c r="W397" s="162">
        <f t="shared" si="81"/>
        <v>69</v>
      </c>
      <c r="X397" s="162">
        <f t="shared" si="82"/>
        <v>71</v>
      </c>
      <c r="Y397" s="162">
        <f t="shared" si="83"/>
        <v>74</v>
      </c>
      <c r="Z397" s="162">
        <f t="shared" si="84"/>
        <v>75</v>
      </c>
      <c r="AA397" s="162">
        <f t="shared" si="85"/>
        <v>76</v>
      </c>
    </row>
    <row r="398" spans="1:27">
      <c r="A398" s="73">
        <v>397</v>
      </c>
      <c r="B398" s="73" t="str">
        <f t="shared" si="77"/>
        <v>ABCEGIKL</v>
      </c>
      <c r="C398" s="73" t="s">
        <v>102</v>
      </c>
      <c r="D398" s="73" t="s">
        <v>150</v>
      </c>
      <c r="E398" s="73" t="s">
        <v>95</v>
      </c>
      <c r="F398" s="73" t="s">
        <v>93</v>
      </c>
      <c r="G398" s="73" t="s">
        <v>177</v>
      </c>
      <c r="H398" s="73" t="s">
        <v>96</v>
      </c>
      <c r="I398" s="73" t="s">
        <v>178</v>
      </c>
      <c r="J398" s="73" t="s">
        <v>165</v>
      </c>
      <c r="K398" s="162">
        <f t="shared" si="76"/>
        <v>69</v>
      </c>
      <c r="L398" s="162">
        <f t="shared" si="76"/>
        <v>71</v>
      </c>
      <c r="M398" s="162">
        <f t="shared" si="76"/>
        <v>66</v>
      </c>
      <c r="N398" s="162">
        <f t="shared" si="76"/>
        <v>65</v>
      </c>
      <c r="O398" s="162">
        <f t="shared" si="76"/>
        <v>73</v>
      </c>
      <c r="P398" s="162">
        <f t="shared" si="75"/>
        <v>67</v>
      </c>
      <c r="Q398" s="162">
        <f t="shared" si="75"/>
        <v>76</v>
      </c>
      <c r="R398" s="162">
        <f t="shared" si="75"/>
        <v>75</v>
      </c>
      <c r="S398" s="162"/>
      <c r="T398" s="162">
        <f t="shared" si="78"/>
        <v>65</v>
      </c>
      <c r="U398" s="162">
        <f t="shared" si="79"/>
        <v>66</v>
      </c>
      <c r="V398" s="162">
        <f t="shared" si="80"/>
        <v>67</v>
      </c>
      <c r="W398" s="162">
        <f t="shared" si="81"/>
        <v>69</v>
      </c>
      <c r="X398" s="162">
        <f t="shared" si="82"/>
        <v>71</v>
      </c>
      <c r="Y398" s="162">
        <f t="shared" si="83"/>
        <v>73</v>
      </c>
      <c r="Z398" s="162">
        <f t="shared" si="84"/>
        <v>75</v>
      </c>
      <c r="AA398" s="162">
        <f t="shared" si="85"/>
        <v>76</v>
      </c>
    </row>
    <row r="399" spans="1:27">
      <c r="A399" s="73">
        <v>398</v>
      </c>
      <c r="B399" s="73" t="str">
        <f t="shared" si="77"/>
        <v>ABCEGIJL</v>
      </c>
      <c r="C399" s="73" t="s">
        <v>102</v>
      </c>
      <c r="D399" s="73" t="s">
        <v>151</v>
      </c>
      <c r="E399" s="73" t="s">
        <v>95</v>
      </c>
      <c r="F399" s="73" t="s">
        <v>96</v>
      </c>
      <c r="G399" s="73" t="s">
        <v>93</v>
      </c>
      <c r="H399" s="73" t="s">
        <v>150</v>
      </c>
      <c r="I399" s="73" t="s">
        <v>178</v>
      </c>
      <c r="J399" s="73" t="s">
        <v>177</v>
      </c>
      <c r="K399" s="162">
        <f t="shared" si="76"/>
        <v>69</v>
      </c>
      <c r="L399" s="162">
        <f t="shared" si="76"/>
        <v>74</v>
      </c>
      <c r="M399" s="162">
        <f t="shared" si="76"/>
        <v>66</v>
      </c>
      <c r="N399" s="162">
        <f t="shared" si="76"/>
        <v>67</v>
      </c>
      <c r="O399" s="162">
        <f t="shared" si="76"/>
        <v>65</v>
      </c>
      <c r="P399" s="162">
        <f t="shared" si="75"/>
        <v>71</v>
      </c>
      <c r="Q399" s="162">
        <f t="shared" si="75"/>
        <v>76</v>
      </c>
      <c r="R399" s="162">
        <f t="shared" si="75"/>
        <v>73</v>
      </c>
      <c r="S399" s="162"/>
      <c r="T399" s="162">
        <f t="shared" si="78"/>
        <v>65</v>
      </c>
      <c r="U399" s="162">
        <f t="shared" si="79"/>
        <v>66</v>
      </c>
      <c r="V399" s="162">
        <f t="shared" si="80"/>
        <v>67</v>
      </c>
      <c r="W399" s="162">
        <f t="shared" si="81"/>
        <v>69</v>
      </c>
      <c r="X399" s="162">
        <f t="shared" si="82"/>
        <v>71</v>
      </c>
      <c r="Y399" s="162">
        <f t="shared" si="83"/>
        <v>73</v>
      </c>
      <c r="Z399" s="162">
        <f t="shared" si="84"/>
        <v>74</v>
      </c>
      <c r="AA399" s="162">
        <f t="shared" si="85"/>
        <v>76</v>
      </c>
    </row>
    <row r="400" spans="1:27">
      <c r="A400" s="73">
        <v>399</v>
      </c>
      <c r="B400" s="73" t="str">
        <f t="shared" si="77"/>
        <v>ABCEGIJK</v>
      </c>
      <c r="C400" s="73" t="s">
        <v>102</v>
      </c>
      <c r="D400" s="73" t="s">
        <v>151</v>
      </c>
      <c r="E400" s="73" t="s">
        <v>95</v>
      </c>
      <c r="F400" s="73" t="s">
        <v>96</v>
      </c>
      <c r="G400" s="73" t="s">
        <v>93</v>
      </c>
      <c r="H400" s="73" t="s">
        <v>150</v>
      </c>
      <c r="I400" s="73" t="s">
        <v>177</v>
      </c>
      <c r="J400" s="73" t="s">
        <v>165</v>
      </c>
      <c r="K400" s="162">
        <f t="shared" si="76"/>
        <v>69</v>
      </c>
      <c r="L400" s="162">
        <f t="shared" si="76"/>
        <v>74</v>
      </c>
      <c r="M400" s="162">
        <f t="shared" si="76"/>
        <v>66</v>
      </c>
      <c r="N400" s="162">
        <f t="shared" si="76"/>
        <v>67</v>
      </c>
      <c r="O400" s="162">
        <f t="shared" si="76"/>
        <v>65</v>
      </c>
      <c r="P400" s="162">
        <f t="shared" si="75"/>
        <v>71</v>
      </c>
      <c r="Q400" s="162">
        <f t="shared" si="75"/>
        <v>73</v>
      </c>
      <c r="R400" s="162">
        <f t="shared" si="75"/>
        <v>75</v>
      </c>
      <c r="S400" s="162"/>
      <c r="T400" s="162">
        <f t="shared" si="78"/>
        <v>65</v>
      </c>
      <c r="U400" s="162">
        <f t="shared" si="79"/>
        <v>66</v>
      </c>
      <c r="V400" s="162">
        <f t="shared" si="80"/>
        <v>67</v>
      </c>
      <c r="W400" s="162">
        <f t="shared" si="81"/>
        <v>69</v>
      </c>
      <c r="X400" s="162">
        <f t="shared" si="82"/>
        <v>71</v>
      </c>
      <c r="Y400" s="162">
        <f t="shared" si="83"/>
        <v>73</v>
      </c>
      <c r="Z400" s="162">
        <f t="shared" si="84"/>
        <v>74</v>
      </c>
      <c r="AA400" s="162">
        <f t="shared" si="85"/>
        <v>75</v>
      </c>
    </row>
    <row r="401" spans="1:27">
      <c r="A401" s="73">
        <v>400</v>
      </c>
      <c r="B401" s="73" t="str">
        <f t="shared" si="77"/>
        <v>ABCEGHKL</v>
      </c>
      <c r="C401" s="73" t="s">
        <v>102</v>
      </c>
      <c r="D401" s="73" t="s">
        <v>150</v>
      </c>
      <c r="E401" s="73" t="s">
        <v>95</v>
      </c>
      <c r="F401" s="73" t="s">
        <v>96</v>
      </c>
      <c r="G401" s="73" t="s">
        <v>93</v>
      </c>
      <c r="H401" s="73" t="s">
        <v>164</v>
      </c>
      <c r="I401" s="73" t="s">
        <v>178</v>
      </c>
      <c r="J401" s="73" t="s">
        <v>165</v>
      </c>
      <c r="K401" s="162">
        <f t="shared" si="76"/>
        <v>69</v>
      </c>
      <c r="L401" s="162">
        <f t="shared" si="76"/>
        <v>71</v>
      </c>
      <c r="M401" s="162">
        <f t="shared" si="76"/>
        <v>66</v>
      </c>
      <c r="N401" s="162">
        <f t="shared" si="76"/>
        <v>67</v>
      </c>
      <c r="O401" s="162">
        <f t="shared" si="76"/>
        <v>65</v>
      </c>
      <c r="P401" s="162">
        <f t="shared" si="75"/>
        <v>72</v>
      </c>
      <c r="Q401" s="162">
        <f t="shared" si="75"/>
        <v>76</v>
      </c>
      <c r="R401" s="162">
        <f t="shared" si="75"/>
        <v>75</v>
      </c>
      <c r="S401" s="162"/>
      <c r="T401" s="162">
        <f t="shared" si="78"/>
        <v>65</v>
      </c>
      <c r="U401" s="162">
        <f t="shared" si="79"/>
        <v>66</v>
      </c>
      <c r="V401" s="162">
        <f t="shared" si="80"/>
        <v>67</v>
      </c>
      <c r="W401" s="162">
        <f t="shared" si="81"/>
        <v>69</v>
      </c>
      <c r="X401" s="162">
        <f t="shared" si="82"/>
        <v>71</v>
      </c>
      <c r="Y401" s="162">
        <f t="shared" si="83"/>
        <v>72</v>
      </c>
      <c r="Z401" s="162">
        <f t="shared" si="84"/>
        <v>75</v>
      </c>
      <c r="AA401" s="162">
        <f t="shared" si="85"/>
        <v>76</v>
      </c>
    </row>
    <row r="402" spans="1:27">
      <c r="A402" s="73">
        <v>401</v>
      </c>
      <c r="B402" s="73" t="str">
        <f t="shared" si="77"/>
        <v>ABCEGHJL</v>
      </c>
      <c r="C402" s="73" t="s">
        <v>164</v>
      </c>
      <c r="D402" s="73" t="s">
        <v>151</v>
      </c>
      <c r="E402" s="73" t="s">
        <v>95</v>
      </c>
      <c r="F402" s="73" t="s">
        <v>96</v>
      </c>
      <c r="G402" s="73" t="s">
        <v>93</v>
      </c>
      <c r="H402" s="73" t="s">
        <v>150</v>
      </c>
      <c r="I402" s="73" t="s">
        <v>178</v>
      </c>
      <c r="J402" s="73" t="s">
        <v>102</v>
      </c>
      <c r="K402" s="162">
        <f t="shared" si="76"/>
        <v>72</v>
      </c>
      <c r="L402" s="162">
        <f t="shared" si="76"/>
        <v>74</v>
      </c>
      <c r="M402" s="162">
        <f t="shared" si="76"/>
        <v>66</v>
      </c>
      <c r="N402" s="162">
        <f t="shared" si="76"/>
        <v>67</v>
      </c>
      <c r="O402" s="162">
        <f t="shared" si="76"/>
        <v>65</v>
      </c>
      <c r="P402" s="162">
        <f t="shared" si="75"/>
        <v>71</v>
      </c>
      <c r="Q402" s="162">
        <f t="shared" si="75"/>
        <v>76</v>
      </c>
      <c r="R402" s="162">
        <f t="shared" si="75"/>
        <v>69</v>
      </c>
      <c r="S402" s="162"/>
      <c r="T402" s="162">
        <f t="shared" si="78"/>
        <v>65</v>
      </c>
      <c r="U402" s="162">
        <f t="shared" si="79"/>
        <v>66</v>
      </c>
      <c r="V402" s="162">
        <f t="shared" si="80"/>
        <v>67</v>
      </c>
      <c r="W402" s="162">
        <f t="shared" si="81"/>
        <v>69</v>
      </c>
      <c r="X402" s="162">
        <f t="shared" si="82"/>
        <v>71</v>
      </c>
      <c r="Y402" s="162">
        <f t="shared" si="83"/>
        <v>72</v>
      </c>
      <c r="Z402" s="162">
        <f t="shared" si="84"/>
        <v>74</v>
      </c>
      <c r="AA402" s="162">
        <f t="shared" si="85"/>
        <v>76</v>
      </c>
    </row>
    <row r="403" spans="1:27">
      <c r="A403" s="73">
        <v>402</v>
      </c>
      <c r="B403" s="73" t="str">
        <f t="shared" si="77"/>
        <v>ABCEGHJK</v>
      </c>
      <c r="C403" s="73" t="s">
        <v>164</v>
      </c>
      <c r="D403" s="73" t="s">
        <v>151</v>
      </c>
      <c r="E403" s="73" t="s">
        <v>95</v>
      </c>
      <c r="F403" s="73" t="s">
        <v>96</v>
      </c>
      <c r="G403" s="73" t="s">
        <v>93</v>
      </c>
      <c r="H403" s="73" t="s">
        <v>150</v>
      </c>
      <c r="I403" s="73" t="s">
        <v>102</v>
      </c>
      <c r="J403" s="73" t="s">
        <v>165</v>
      </c>
      <c r="K403" s="162">
        <f t="shared" si="76"/>
        <v>72</v>
      </c>
      <c r="L403" s="162">
        <f t="shared" si="76"/>
        <v>74</v>
      </c>
      <c r="M403" s="162">
        <f t="shared" si="76"/>
        <v>66</v>
      </c>
      <c r="N403" s="162">
        <f t="shared" si="76"/>
        <v>67</v>
      </c>
      <c r="O403" s="162">
        <f t="shared" si="76"/>
        <v>65</v>
      </c>
      <c r="P403" s="162">
        <f t="shared" si="75"/>
        <v>71</v>
      </c>
      <c r="Q403" s="162">
        <f t="shared" si="75"/>
        <v>69</v>
      </c>
      <c r="R403" s="162">
        <f t="shared" si="75"/>
        <v>75</v>
      </c>
      <c r="S403" s="162"/>
      <c r="T403" s="162">
        <f t="shared" si="78"/>
        <v>65</v>
      </c>
      <c r="U403" s="162">
        <f t="shared" si="79"/>
        <v>66</v>
      </c>
      <c r="V403" s="162">
        <f t="shared" si="80"/>
        <v>67</v>
      </c>
      <c r="W403" s="162">
        <f t="shared" si="81"/>
        <v>69</v>
      </c>
      <c r="X403" s="162">
        <f t="shared" si="82"/>
        <v>71</v>
      </c>
      <c r="Y403" s="162">
        <f t="shared" si="83"/>
        <v>72</v>
      </c>
      <c r="Z403" s="162">
        <f t="shared" si="84"/>
        <v>74</v>
      </c>
      <c r="AA403" s="162">
        <f t="shared" si="85"/>
        <v>75</v>
      </c>
    </row>
    <row r="404" spans="1:27">
      <c r="A404" s="73">
        <v>403</v>
      </c>
      <c r="B404" s="73" t="str">
        <f t="shared" si="77"/>
        <v>ABCEGHIL</v>
      </c>
      <c r="C404" s="73" t="s">
        <v>102</v>
      </c>
      <c r="D404" s="73" t="s">
        <v>150</v>
      </c>
      <c r="E404" s="73" t="s">
        <v>95</v>
      </c>
      <c r="F404" s="73" t="s">
        <v>96</v>
      </c>
      <c r="G404" s="73" t="s">
        <v>93</v>
      </c>
      <c r="H404" s="73" t="s">
        <v>164</v>
      </c>
      <c r="I404" s="73" t="s">
        <v>178</v>
      </c>
      <c r="J404" s="73" t="s">
        <v>177</v>
      </c>
      <c r="K404" s="162">
        <f t="shared" si="76"/>
        <v>69</v>
      </c>
      <c r="L404" s="162">
        <f t="shared" si="76"/>
        <v>71</v>
      </c>
      <c r="M404" s="162">
        <f t="shared" si="76"/>
        <v>66</v>
      </c>
      <c r="N404" s="162">
        <f t="shared" si="76"/>
        <v>67</v>
      </c>
      <c r="O404" s="162">
        <f t="shared" si="76"/>
        <v>65</v>
      </c>
      <c r="P404" s="162">
        <f t="shared" si="75"/>
        <v>72</v>
      </c>
      <c r="Q404" s="162">
        <f t="shared" si="75"/>
        <v>76</v>
      </c>
      <c r="R404" s="162">
        <f t="shared" si="75"/>
        <v>73</v>
      </c>
      <c r="S404" s="162"/>
      <c r="T404" s="162">
        <f t="shared" si="78"/>
        <v>65</v>
      </c>
      <c r="U404" s="162">
        <f t="shared" si="79"/>
        <v>66</v>
      </c>
      <c r="V404" s="162">
        <f t="shared" si="80"/>
        <v>67</v>
      </c>
      <c r="W404" s="162">
        <f t="shared" si="81"/>
        <v>69</v>
      </c>
      <c r="X404" s="162">
        <f t="shared" si="82"/>
        <v>71</v>
      </c>
      <c r="Y404" s="162">
        <f t="shared" si="83"/>
        <v>72</v>
      </c>
      <c r="Z404" s="162">
        <f t="shared" si="84"/>
        <v>73</v>
      </c>
      <c r="AA404" s="162">
        <f t="shared" si="85"/>
        <v>76</v>
      </c>
    </row>
    <row r="405" spans="1:27">
      <c r="A405" s="73">
        <v>404</v>
      </c>
      <c r="B405" s="73" t="str">
        <f t="shared" si="77"/>
        <v>ABCEGHIK</v>
      </c>
      <c r="C405" s="73" t="s">
        <v>102</v>
      </c>
      <c r="D405" s="73" t="s">
        <v>150</v>
      </c>
      <c r="E405" s="73" t="s">
        <v>95</v>
      </c>
      <c r="F405" s="73" t="s">
        <v>96</v>
      </c>
      <c r="G405" s="73" t="s">
        <v>93</v>
      </c>
      <c r="H405" s="73" t="s">
        <v>164</v>
      </c>
      <c r="I405" s="73" t="s">
        <v>177</v>
      </c>
      <c r="J405" s="73" t="s">
        <v>165</v>
      </c>
      <c r="K405" s="162">
        <f t="shared" si="76"/>
        <v>69</v>
      </c>
      <c r="L405" s="162">
        <f t="shared" si="76"/>
        <v>71</v>
      </c>
      <c r="M405" s="162">
        <f t="shared" si="76"/>
        <v>66</v>
      </c>
      <c r="N405" s="162">
        <f t="shared" si="76"/>
        <v>67</v>
      </c>
      <c r="O405" s="162">
        <f t="shared" si="76"/>
        <v>65</v>
      </c>
      <c r="P405" s="162">
        <f t="shared" si="75"/>
        <v>72</v>
      </c>
      <c r="Q405" s="162">
        <f t="shared" si="75"/>
        <v>73</v>
      </c>
      <c r="R405" s="162">
        <f t="shared" si="75"/>
        <v>75</v>
      </c>
      <c r="S405" s="162"/>
      <c r="T405" s="162">
        <f t="shared" si="78"/>
        <v>65</v>
      </c>
      <c r="U405" s="162">
        <f t="shared" si="79"/>
        <v>66</v>
      </c>
      <c r="V405" s="162">
        <f t="shared" si="80"/>
        <v>67</v>
      </c>
      <c r="W405" s="162">
        <f t="shared" si="81"/>
        <v>69</v>
      </c>
      <c r="X405" s="162">
        <f t="shared" si="82"/>
        <v>71</v>
      </c>
      <c r="Y405" s="162">
        <f t="shared" si="83"/>
        <v>72</v>
      </c>
      <c r="Z405" s="162">
        <f t="shared" si="84"/>
        <v>73</v>
      </c>
      <c r="AA405" s="162">
        <f t="shared" si="85"/>
        <v>75</v>
      </c>
    </row>
    <row r="406" spans="1:27">
      <c r="A406" s="73">
        <v>405</v>
      </c>
      <c r="B406" s="73" t="str">
        <f t="shared" si="77"/>
        <v>ABCEGHIJ</v>
      </c>
      <c r="C406" s="73" t="s">
        <v>164</v>
      </c>
      <c r="D406" s="73" t="s">
        <v>151</v>
      </c>
      <c r="E406" s="73" t="s">
        <v>95</v>
      </c>
      <c r="F406" s="73" t="s">
        <v>96</v>
      </c>
      <c r="G406" s="73" t="s">
        <v>93</v>
      </c>
      <c r="H406" s="73" t="s">
        <v>150</v>
      </c>
      <c r="I406" s="73" t="s">
        <v>102</v>
      </c>
      <c r="J406" s="73" t="s">
        <v>177</v>
      </c>
      <c r="K406" s="162">
        <f t="shared" si="76"/>
        <v>72</v>
      </c>
      <c r="L406" s="162">
        <f t="shared" si="76"/>
        <v>74</v>
      </c>
      <c r="M406" s="162">
        <f t="shared" si="76"/>
        <v>66</v>
      </c>
      <c r="N406" s="162">
        <f t="shared" si="76"/>
        <v>67</v>
      </c>
      <c r="O406" s="162">
        <f t="shared" si="76"/>
        <v>65</v>
      </c>
      <c r="P406" s="162">
        <f t="shared" si="75"/>
        <v>71</v>
      </c>
      <c r="Q406" s="162">
        <f t="shared" si="75"/>
        <v>69</v>
      </c>
      <c r="R406" s="162">
        <f t="shared" si="75"/>
        <v>73</v>
      </c>
      <c r="S406" s="162"/>
      <c r="T406" s="162">
        <f t="shared" si="78"/>
        <v>65</v>
      </c>
      <c r="U406" s="162">
        <f t="shared" si="79"/>
        <v>66</v>
      </c>
      <c r="V406" s="162">
        <f t="shared" si="80"/>
        <v>67</v>
      </c>
      <c r="W406" s="162">
        <f t="shared" si="81"/>
        <v>69</v>
      </c>
      <c r="X406" s="162">
        <f t="shared" si="82"/>
        <v>71</v>
      </c>
      <c r="Y406" s="162">
        <f t="shared" si="83"/>
        <v>72</v>
      </c>
      <c r="Z406" s="162">
        <f t="shared" si="84"/>
        <v>73</v>
      </c>
      <c r="AA406" s="162">
        <f t="shared" si="85"/>
        <v>74</v>
      </c>
    </row>
    <row r="407" spans="1:27">
      <c r="A407" s="73">
        <v>406</v>
      </c>
      <c r="B407" s="73" t="str">
        <f t="shared" si="77"/>
        <v>ABCEFJKL</v>
      </c>
      <c r="C407" s="73" t="s">
        <v>102</v>
      </c>
      <c r="D407" s="73" t="s">
        <v>151</v>
      </c>
      <c r="E407" s="73" t="s">
        <v>95</v>
      </c>
      <c r="F407" s="73" t="s">
        <v>96</v>
      </c>
      <c r="G407" s="73" t="s">
        <v>93</v>
      </c>
      <c r="H407" s="73" t="s">
        <v>103</v>
      </c>
      <c r="I407" s="73" t="s">
        <v>178</v>
      </c>
      <c r="J407" s="73" t="s">
        <v>165</v>
      </c>
      <c r="K407" s="162">
        <f t="shared" si="76"/>
        <v>69</v>
      </c>
      <c r="L407" s="162">
        <f t="shared" si="76"/>
        <v>74</v>
      </c>
      <c r="M407" s="162">
        <f t="shared" si="76"/>
        <v>66</v>
      </c>
      <c r="N407" s="162">
        <f t="shared" si="76"/>
        <v>67</v>
      </c>
      <c r="O407" s="162">
        <f t="shared" si="76"/>
        <v>65</v>
      </c>
      <c r="P407" s="162">
        <f t="shared" si="75"/>
        <v>70</v>
      </c>
      <c r="Q407" s="162">
        <f t="shared" si="75"/>
        <v>76</v>
      </c>
      <c r="R407" s="162">
        <f t="shared" si="75"/>
        <v>75</v>
      </c>
      <c r="S407" s="162"/>
      <c r="T407" s="162">
        <f t="shared" si="78"/>
        <v>65</v>
      </c>
      <c r="U407" s="162">
        <f t="shared" si="79"/>
        <v>66</v>
      </c>
      <c r="V407" s="162">
        <f t="shared" si="80"/>
        <v>67</v>
      </c>
      <c r="W407" s="162">
        <f t="shared" si="81"/>
        <v>69</v>
      </c>
      <c r="X407" s="162">
        <f t="shared" si="82"/>
        <v>70</v>
      </c>
      <c r="Y407" s="162">
        <f t="shared" si="83"/>
        <v>74</v>
      </c>
      <c r="Z407" s="162">
        <f t="shared" si="84"/>
        <v>75</v>
      </c>
      <c r="AA407" s="162">
        <f t="shared" si="85"/>
        <v>76</v>
      </c>
    </row>
    <row r="408" spans="1:27">
      <c r="A408" s="73">
        <v>407</v>
      </c>
      <c r="B408" s="73" t="str">
        <f t="shared" si="77"/>
        <v>ABCEFIKL</v>
      </c>
      <c r="C408" s="73" t="s">
        <v>102</v>
      </c>
      <c r="D408" s="73" t="s">
        <v>177</v>
      </c>
      <c r="E408" s="73" t="s">
        <v>95</v>
      </c>
      <c r="F408" s="73" t="s">
        <v>96</v>
      </c>
      <c r="G408" s="73" t="s">
        <v>93</v>
      </c>
      <c r="H408" s="73" t="s">
        <v>103</v>
      </c>
      <c r="I408" s="73" t="s">
        <v>178</v>
      </c>
      <c r="J408" s="73" t="s">
        <v>165</v>
      </c>
      <c r="K408" s="162">
        <f t="shared" si="76"/>
        <v>69</v>
      </c>
      <c r="L408" s="162">
        <f t="shared" si="76"/>
        <v>73</v>
      </c>
      <c r="M408" s="162">
        <f t="shared" si="76"/>
        <v>66</v>
      </c>
      <c r="N408" s="162">
        <f t="shared" si="76"/>
        <v>67</v>
      </c>
      <c r="O408" s="162">
        <f t="shared" si="76"/>
        <v>65</v>
      </c>
      <c r="P408" s="162">
        <f t="shared" si="75"/>
        <v>70</v>
      </c>
      <c r="Q408" s="162">
        <f t="shared" si="75"/>
        <v>76</v>
      </c>
      <c r="R408" s="162">
        <f t="shared" si="75"/>
        <v>75</v>
      </c>
      <c r="S408" s="162"/>
      <c r="T408" s="162">
        <f t="shared" si="78"/>
        <v>65</v>
      </c>
      <c r="U408" s="162">
        <f t="shared" si="79"/>
        <v>66</v>
      </c>
      <c r="V408" s="162">
        <f t="shared" si="80"/>
        <v>67</v>
      </c>
      <c r="W408" s="162">
        <f t="shared" si="81"/>
        <v>69</v>
      </c>
      <c r="X408" s="162">
        <f t="shared" si="82"/>
        <v>70</v>
      </c>
      <c r="Y408" s="162">
        <f t="shared" si="83"/>
        <v>73</v>
      </c>
      <c r="Z408" s="162">
        <f t="shared" si="84"/>
        <v>75</v>
      </c>
      <c r="AA408" s="162">
        <f t="shared" si="85"/>
        <v>76</v>
      </c>
    </row>
    <row r="409" spans="1:27">
      <c r="A409" s="73">
        <v>408</v>
      </c>
      <c r="B409" s="73" t="str">
        <f t="shared" si="77"/>
        <v>ABCEFIJL</v>
      </c>
      <c r="C409" s="73" t="s">
        <v>102</v>
      </c>
      <c r="D409" s="73" t="s">
        <v>151</v>
      </c>
      <c r="E409" s="73" t="s">
        <v>95</v>
      </c>
      <c r="F409" s="73" t="s">
        <v>96</v>
      </c>
      <c r="G409" s="73" t="s">
        <v>93</v>
      </c>
      <c r="H409" s="73" t="s">
        <v>103</v>
      </c>
      <c r="I409" s="73" t="s">
        <v>178</v>
      </c>
      <c r="J409" s="73" t="s">
        <v>177</v>
      </c>
      <c r="K409" s="162">
        <f t="shared" si="76"/>
        <v>69</v>
      </c>
      <c r="L409" s="162">
        <f t="shared" si="76"/>
        <v>74</v>
      </c>
      <c r="M409" s="162">
        <f t="shared" si="76"/>
        <v>66</v>
      </c>
      <c r="N409" s="162">
        <f t="shared" si="76"/>
        <v>67</v>
      </c>
      <c r="O409" s="162">
        <f t="shared" si="76"/>
        <v>65</v>
      </c>
      <c r="P409" s="162">
        <f t="shared" si="75"/>
        <v>70</v>
      </c>
      <c r="Q409" s="162">
        <f t="shared" si="75"/>
        <v>76</v>
      </c>
      <c r="R409" s="162">
        <f t="shared" si="75"/>
        <v>73</v>
      </c>
      <c r="S409" s="162"/>
      <c r="T409" s="162">
        <f t="shared" si="78"/>
        <v>65</v>
      </c>
      <c r="U409" s="162">
        <f t="shared" si="79"/>
        <v>66</v>
      </c>
      <c r="V409" s="162">
        <f t="shared" si="80"/>
        <v>67</v>
      </c>
      <c r="W409" s="162">
        <f t="shared" si="81"/>
        <v>69</v>
      </c>
      <c r="X409" s="162">
        <f t="shared" si="82"/>
        <v>70</v>
      </c>
      <c r="Y409" s="162">
        <f t="shared" si="83"/>
        <v>73</v>
      </c>
      <c r="Z409" s="162">
        <f t="shared" si="84"/>
        <v>74</v>
      </c>
      <c r="AA409" s="162">
        <f t="shared" si="85"/>
        <v>76</v>
      </c>
    </row>
    <row r="410" spans="1:27">
      <c r="A410" s="73">
        <v>409</v>
      </c>
      <c r="B410" s="73" t="str">
        <f t="shared" si="77"/>
        <v>ABCEFIJK</v>
      </c>
      <c r="C410" s="73" t="s">
        <v>102</v>
      </c>
      <c r="D410" s="73" t="s">
        <v>151</v>
      </c>
      <c r="E410" s="73" t="s">
        <v>95</v>
      </c>
      <c r="F410" s="73" t="s">
        <v>96</v>
      </c>
      <c r="G410" s="73" t="s">
        <v>93</v>
      </c>
      <c r="H410" s="73" t="s">
        <v>103</v>
      </c>
      <c r="I410" s="73" t="s">
        <v>177</v>
      </c>
      <c r="J410" s="73" t="s">
        <v>165</v>
      </c>
      <c r="K410" s="162">
        <f t="shared" si="76"/>
        <v>69</v>
      </c>
      <c r="L410" s="162">
        <f t="shared" si="76"/>
        <v>74</v>
      </c>
      <c r="M410" s="162">
        <f t="shared" si="76"/>
        <v>66</v>
      </c>
      <c r="N410" s="162">
        <f t="shared" si="76"/>
        <v>67</v>
      </c>
      <c r="O410" s="162">
        <f t="shared" si="76"/>
        <v>65</v>
      </c>
      <c r="P410" s="162">
        <f t="shared" si="75"/>
        <v>70</v>
      </c>
      <c r="Q410" s="162">
        <f t="shared" si="75"/>
        <v>73</v>
      </c>
      <c r="R410" s="162">
        <f t="shared" si="75"/>
        <v>75</v>
      </c>
      <c r="S410" s="162"/>
      <c r="T410" s="162">
        <f t="shared" si="78"/>
        <v>65</v>
      </c>
      <c r="U410" s="162">
        <f t="shared" si="79"/>
        <v>66</v>
      </c>
      <c r="V410" s="162">
        <f t="shared" si="80"/>
        <v>67</v>
      </c>
      <c r="W410" s="162">
        <f t="shared" si="81"/>
        <v>69</v>
      </c>
      <c r="X410" s="162">
        <f t="shared" si="82"/>
        <v>70</v>
      </c>
      <c r="Y410" s="162">
        <f t="shared" si="83"/>
        <v>73</v>
      </c>
      <c r="Z410" s="162">
        <f t="shared" si="84"/>
        <v>74</v>
      </c>
      <c r="AA410" s="162">
        <f t="shared" si="85"/>
        <v>75</v>
      </c>
    </row>
    <row r="411" spans="1:27">
      <c r="A411" s="73">
        <v>410</v>
      </c>
      <c r="B411" s="73" t="str">
        <f t="shared" si="77"/>
        <v>ABCEFHKL</v>
      </c>
      <c r="C411" s="73" t="s">
        <v>164</v>
      </c>
      <c r="D411" s="73" t="s">
        <v>102</v>
      </c>
      <c r="E411" s="73" t="s">
        <v>95</v>
      </c>
      <c r="F411" s="73" t="s">
        <v>96</v>
      </c>
      <c r="G411" s="73" t="s">
        <v>93</v>
      </c>
      <c r="H411" s="73" t="s">
        <v>103</v>
      </c>
      <c r="I411" s="73" t="s">
        <v>178</v>
      </c>
      <c r="J411" s="73" t="s">
        <v>165</v>
      </c>
      <c r="K411" s="162">
        <f t="shared" si="76"/>
        <v>72</v>
      </c>
      <c r="L411" s="162">
        <f t="shared" si="76"/>
        <v>69</v>
      </c>
      <c r="M411" s="162">
        <f t="shared" si="76"/>
        <v>66</v>
      </c>
      <c r="N411" s="162">
        <f t="shared" si="76"/>
        <v>67</v>
      </c>
      <c r="O411" s="162">
        <f t="shared" si="76"/>
        <v>65</v>
      </c>
      <c r="P411" s="162">
        <f t="shared" si="75"/>
        <v>70</v>
      </c>
      <c r="Q411" s="162">
        <f t="shared" si="75"/>
        <v>76</v>
      </c>
      <c r="R411" s="162">
        <f t="shared" si="75"/>
        <v>75</v>
      </c>
      <c r="S411" s="162"/>
      <c r="T411" s="162">
        <f t="shared" si="78"/>
        <v>65</v>
      </c>
      <c r="U411" s="162">
        <f t="shared" si="79"/>
        <v>66</v>
      </c>
      <c r="V411" s="162">
        <f t="shared" si="80"/>
        <v>67</v>
      </c>
      <c r="W411" s="162">
        <f t="shared" si="81"/>
        <v>69</v>
      </c>
      <c r="X411" s="162">
        <f t="shared" si="82"/>
        <v>70</v>
      </c>
      <c r="Y411" s="162">
        <f t="shared" si="83"/>
        <v>72</v>
      </c>
      <c r="Z411" s="162">
        <f t="shared" si="84"/>
        <v>75</v>
      </c>
      <c r="AA411" s="162">
        <f t="shared" si="85"/>
        <v>76</v>
      </c>
    </row>
    <row r="412" spans="1:27">
      <c r="A412" s="73">
        <v>411</v>
      </c>
      <c r="B412" s="73" t="str">
        <f t="shared" si="77"/>
        <v>ABCEFHJL</v>
      </c>
      <c r="C412" s="73" t="s">
        <v>164</v>
      </c>
      <c r="D412" s="73" t="s">
        <v>151</v>
      </c>
      <c r="E412" s="73" t="s">
        <v>95</v>
      </c>
      <c r="F412" s="73" t="s">
        <v>96</v>
      </c>
      <c r="G412" s="73" t="s">
        <v>93</v>
      </c>
      <c r="H412" s="73" t="s">
        <v>103</v>
      </c>
      <c r="I412" s="73" t="s">
        <v>178</v>
      </c>
      <c r="J412" s="73" t="s">
        <v>102</v>
      </c>
      <c r="K412" s="162">
        <f t="shared" si="76"/>
        <v>72</v>
      </c>
      <c r="L412" s="162">
        <f t="shared" si="76"/>
        <v>74</v>
      </c>
      <c r="M412" s="162">
        <f t="shared" si="76"/>
        <v>66</v>
      </c>
      <c r="N412" s="162">
        <f t="shared" si="76"/>
        <v>67</v>
      </c>
      <c r="O412" s="162">
        <f t="shared" si="76"/>
        <v>65</v>
      </c>
      <c r="P412" s="162">
        <f t="shared" si="75"/>
        <v>70</v>
      </c>
      <c r="Q412" s="162">
        <f t="shared" si="75"/>
        <v>76</v>
      </c>
      <c r="R412" s="162">
        <f t="shared" si="75"/>
        <v>69</v>
      </c>
      <c r="S412" s="162"/>
      <c r="T412" s="162">
        <f t="shared" si="78"/>
        <v>65</v>
      </c>
      <c r="U412" s="162">
        <f t="shared" si="79"/>
        <v>66</v>
      </c>
      <c r="V412" s="162">
        <f t="shared" si="80"/>
        <v>67</v>
      </c>
      <c r="W412" s="162">
        <f t="shared" si="81"/>
        <v>69</v>
      </c>
      <c r="X412" s="162">
        <f t="shared" si="82"/>
        <v>70</v>
      </c>
      <c r="Y412" s="162">
        <f t="shared" si="83"/>
        <v>72</v>
      </c>
      <c r="Z412" s="162">
        <f t="shared" si="84"/>
        <v>74</v>
      </c>
      <c r="AA412" s="162">
        <f t="shared" si="85"/>
        <v>76</v>
      </c>
    </row>
    <row r="413" spans="1:27">
      <c r="A413" s="73">
        <v>412</v>
      </c>
      <c r="B413" s="73" t="str">
        <f t="shared" si="77"/>
        <v>ABCEFHJK</v>
      </c>
      <c r="C413" s="73" t="s">
        <v>164</v>
      </c>
      <c r="D413" s="73" t="s">
        <v>151</v>
      </c>
      <c r="E413" s="73" t="s">
        <v>95</v>
      </c>
      <c r="F413" s="73" t="s">
        <v>96</v>
      </c>
      <c r="G413" s="73" t="s">
        <v>93</v>
      </c>
      <c r="H413" s="73" t="s">
        <v>103</v>
      </c>
      <c r="I413" s="73" t="s">
        <v>102</v>
      </c>
      <c r="J413" s="73" t="s">
        <v>165</v>
      </c>
      <c r="K413" s="162">
        <f t="shared" si="76"/>
        <v>72</v>
      </c>
      <c r="L413" s="162">
        <f t="shared" si="76"/>
        <v>74</v>
      </c>
      <c r="M413" s="162">
        <f t="shared" si="76"/>
        <v>66</v>
      </c>
      <c r="N413" s="162">
        <f t="shared" si="76"/>
        <v>67</v>
      </c>
      <c r="O413" s="162">
        <f t="shared" si="76"/>
        <v>65</v>
      </c>
      <c r="P413" s="162">
        <f t="shared" si="75"/>
        <v>70</v>
      </c>
      <c r="Q413" s="162">
        <f t="shared" si="75"/>
        <v>69</v>
      </c>
      <c r="R413" s="162">
        <f t="shared" si="75"/>
        <v>75</v>
      </c>
      <c r="S413" s="162"/>
      <c r="T413" s="162">
        <f t="shared" si="78"/>
        <v>65</v>
      </c>
      <c r="U413" s="162">
        <f t="shared" si="79"/>
        <v>66</v>
      </c>
      <c r="V413" s="162">
        <f t="shared" si="80"/>
        <v>67</v>
      </c>
      <c r="W413" s="162">
        <f t="shared" si="81"/>
        <v>69</v>
      </c>
      <c r="X413" s="162">
        <f t="shared" si="82"/>
        <v>70</v>
      </c>
      <c r="Y413" s="162">
        <f t="shared" si="83"/>
        <v>72</v>
      </c>
      <c r="Z413" s="162">
        <f t="shared" si="84"/>
        <v>74</v>
      </c>
      <c r="AA413" s="162">
        <f t="shared" si="85"/>
        <v>75</v>
      </c>
    </row>
    <row r="414" spans="1:27">
      <c r="A414" s="73">
        <v>413</v>
      </c>
      <c r="B414" s="73" t="str">
        <f t="shared" si="77"/>
        <v>ABCEFHIL</v>
      </c>
      <c r="C414" s="73" t="s">
        <v>164</v>
      </c>
      <c r="D414" s="73" t="s">
        <v>102</v>
      </c>
      <c r="E414" s="73" t="s">
        <v>95</v>
      </c>
      <c r="F414" s="73" t="s">
        <v>96</v>
      </c>
      <c r="G414" s="73" t="s">
        <v>93</v>
      </c>
      <c r="H414" s="73" t="s">
        <v>103</v>
      </c>
      <c r="I414" s="73" t="s">
        <v>178</v>
      </c>
      <c r="J414" s="73" t="s">
        <v>177</v>
      </c>
      <c r="K414" s="162">
        <f t="shared" si="76"/>
        <v>72</v>
      </c>
      <c r="L414" s="162">
        <f t="shared" si="76"/>
        <v>69</v>
      </c>
      <c r="M414" s="162">
        <f t="shared" si="76"/>
        <v>66</v>
      </c>
      <c r="N414" s="162">
        <f t="shared" si="76"/>
        <v>67</v>
      </c>
      <c r="O414" s="162">
        <f t="shared" si="76"/>
        <v>65</v>
      </c>
      <c r="P414" s="162">
        <f t="shared" si="75"/>
        <v>70</v>
      </c>
      <c r="Q414" s="162">
        <f t="shared" si="75"/>
        <v>76</v>
      </c>
      <c r="R414" s="162">
        <f t="shared" si="75"/>
        <v>73</v>
      </c>
      <c r="S414" s="162"/>
      <c r="T414" s="162">
        <f t="shared" si="78"/>
        <v>65</v>
      </c>
      <c r="U414" s="162">
        <f t="shared" si="79"/>
        <v>66</v>
      </c>
      <c r="V414" s="162">
        <f t="shared" si="80"/>
        <v>67</v>
      </c>
      <c r="W414" s="162">
        <f t="shared" si="81"/>
        <v>69</v>
      </c>
      <c r="X414" s="162">
        <f t="shared" si="82"/>
        <v>70</v>
      </c>
      <c r="Y414" s="162">
        <f t="shared" si="83"/>
        <v>72</v>
      </c>
      <c r="Z414" s="162">
        <f t="shared" si="84"/>
        <v>73</v>
      </c>
      <c r="AA414" s="162">
        <f t="shared" si="85"/>
        <v>76</v>
      </c>
    </row>
    <row r="415" spans="1:27">
      <c r="A415" s="73">
        <v>414</v>
      </c>
      <c r="B415" s="73" t="str">
        <f t="shared" si="77"/>
        <v>ABCEFHIK</v>
      </c>
      <c r="C415" s="73" t="s">
        <v>164</v>
      </c>
      <c r="D415" s="73" t="s">
        <v>102</v>
      </c>
      <c r="E415" s="73" t="s">
        <v>95</v>
      </c>
      <c r="F415" s="73" t="s">
        <v>96</v>
      </c>
      <c r="G415" s="73" t="s">
        <v>93</v>
      </c>
      <c r="H415" s="73" t="s">
        <v>103</v>
      </c>
      <c r="I415" s="73" t="s">
        <v>177</v>
      </c>
      <c r="J415" s="73" t="s">
        <v>165</v>
      </c>
      <c r="K415" s="162">
        <f t="shared" si="76"/>
        <v>72</v>
      </c>
      <c r="L415" s="162">
        <f t="shared" si="76"/>
        <v>69</v>
      </c>
      <c r="M415" s="162">
        <f t="shared" si="76"/>
        <v>66</v>
      </c>
      <c r="N415" s="162">
        <f t="shared" si="76"/>
        <v>67</v>
      </c>
      <c r="O415" s="162">
        <f t="shared" si="76"/>
        <v>65</v>
      </c>
      <c r="P415" s="162">
        <f t="shared" si="75"/>
        <v>70</v>
      </c>
      <c r="Q415" s="162">
        <f t="shared" si="75"/>
        <v>73</v>
      </c>
      <c r="R415" s="162">
        <f t="shared" si="75"/>
        <v>75</v>
      </c>
      <c r="S415" s="162"/>
      <c r="T415" s="162">
        <f t="shared" si="78"/>
        <v>65</v>
      </c>
      <c r="U415" s="162">
        <f t="shared" si="79"/>
        <v>66</v>
      </c>
      <c r="V415" s="162">
        <f t="shared" si="80"/>
        <v>67</v>
      </c>
      <c r="W415" s="162">
        <f t="shared" si="81"/>
        <v>69</v>
      </c>
      <c r="X415" s="162">
        <f t="shared" si="82"/>
        <v>70</v>
      </c>
      <c r="Y415" s="162">
        <f t="shared" si="83"/>
        <v>72</v>
      </c>
      <c r="Z415" s="162">
        <f t="shared" si="84"/>
        <v>73</v>
      </c>
      <c r="AA415" s="162">
        <f t="shared" si="85"/>
        <v>75</v>
      </c>
    </row>
    <row r="416" spans="1:27">
      <c r="A416" s="73">
        <v>415</v>
      </c>
      <c r="B416" s="73" t="str">
        <f t="shared" si="77"/>
        <v>ABCEFHIJ</v>
      </c>
      <c r="C416" s="73" t="s">
        <v>164</v>
      </c>
      <c r="D416" s="73" t="s">
        <v>151</v>
      </c>
      <c r="E416" s="73" t="s">
        <v>95</v>
      </c>
      <c r="F416" s="73" t="s">
        <v>96</v>
      </c>
      <c r="G416" s="73" t="s">
        <v>93</v>
      </c>
      <c r="H416" s="73" t="s">
        <v>103</v>
      </c>
      <c r="I416" s="73" t="s">
        <v>102</v>
      </c>
      <c r="J416" s="73" t="s">
        <v>177</v>
      </c>
      <c r="K416" s="162">
        <f t="shared" si="76"/>
        <v>72</v>
      </c>
      <c r="L416" s="162">
        <f t="shared" si="76"/>
        <v>74</v>
      </c>
      <c r="M416" s="162">
        <f t="shared" si="76"/>
        <v>66</v>
      </c>
      <c r="N416" s="162">
        <f t="shared" si="76"/>
        <v>67</v>
      </c>
      <c r="O416" s="162">
        <f t="shared" si="76"/>
        <v>65</v>
      </c>
      <c r="P416" s="162">
        <f t="shared" si="75"/>
        <v>70</v>
      </c>
      <c r="Q416" s="162">
        <f t="shared" si="75"/>
        <v>69</v>
      </c>
      <c r="R416" s="162">
        <f t="shared" si="75"/>
        <v>73</v>
      </c>
      <c r="S416" s="162"/>
      <c r="T416" s="162">
        <f t="shared" si="78"/>
        <v>65</v>
      </c>
      <c r="U416" s="162">
        <f t="shared" si="79"/>
        <v>66</v>
      </c>
      <c r="V416" s="162">
        <f t="shared" si="80"/>
        <v>67</v>
      </c>
      <c r="W416" s="162">
        <f t="shared" si="81"/>
        <v>69</v>
      </c>
      <c r="X416" s="162">
        <f t="shared" si="82"/>
        <v>70</v>
      </c>
      <c r="Y416" s="162">
        <f t="shared" si="83"/>
        <v>72</v>
      </c>
      <c r="Z416" s="162">
        <f t="shared" si="84"/>
        <v>73</v>
      </c>
      <c r="AA416" s="162">
        <f t="shared" si="85"/>
        <v>74</v>
      </c>
    </row>
    <row r="417" spans="1:27">
      <c r="A417" s="73">
        <v>416</v>
      </c>
      <c r="B417" s="73" t="str">
        <f t="shared" si="77"/>
        <v>ABCEFGKL</v>
      </c>
      <c r="C417" s="73" t="s">
        <v>102</v>
      </c>
      <c r="D417" s="73" t="s">
        <v>150</v>
      </c>
      <c r="E417" s="73" t="s">
        <v>95</v>
      </c>
      <c r="F417" s="73" t="s">
        <v>96</v>
      </c>
      <c r="G417" s="73" t="s">
        <v>93</v>
      </c>
      <c r="H417" s="73" t="s">
        <v>103</v>
      </c>
      <c r="I417" s="73" t="s">
        <v>178</v>
      </c>
      <c r="J417" s="73" t="s">
        <v>165</v>
      </c>
      <c r="K417" s="162">
        <f t="shared" si="76"/>
        <v>69</v>
      </c>
      <c r="L417" s="162">
        <f t="shared" si="76"/>
        <v>71</v>
      </c>
      <c r="M417" s="162">
        <f t="shared" si="76"/>
        <v>66</v>
      </c>
      <c r="N417" s="162">
        <f t="shared" si="76"/>
        <v>67</v>
      </c>
      <c r="O417" s="162">
        <f t="shared" si="76"/>
        <v>65</v>
      </c>
      <c r="P417" s="162">
        <f t="shared" si="75"/>
        <v>70</v>
      </c>
      <c r="Q417" s="162">
        <f t="shared" si="75"/>
        <v>76</v>
      </c>
      <c r="R417" s="162">
        <f t="shared" si="75"/>
        <v>75</v>
      </c>
      <c r="S417" s="162"/>
      <c r="T417" s="162">
        <f t="shared" si="78"/>
        <v>65</v>
      </c>
      <c r="U417" s="162">
        <f t="shared" si="79"/>
        <v>66</v>
      </c>
      <c r="V417" s="162">
        <f t="shared" si="80"/>
        <v>67</v>
      </c>
      <c r="W417" s="162">
        <f t="shared" si="81"/>
        <v>69</v>
      </c>
      <c r="X417" s="162">
        <f t="shared" si="82"/>
        <v>70</v>
      </c>
      <c r="Y417" s="162">
        <f t="shared" si="83"/>
        <v>71</v>
      </c>
      <c r="Z417" s="162">
        <f t="shared" si="84"/>
        <v>75</v>
      </c>
      <c r="AA417" s="162">
        <f t="shared" si="85"/>
        <v>76</v>
      </c>
    </row>
    <row r="418" spans="1:27">
      <c r="A418" s="73">
        <v>417</v>
      </c>
      <c r="B418" s="73" t="str">
        <f t="shared" si="77"/>
        <v>ABCEFGJL</v>
      </c>
      <c r="C418" s="73" t="s">
        <v>102</v>
      </c>
      <c r="D418" s="73" t="s">
        <v>150</v>
      </c>
      <c r="E418" s="73" t="s">
        <v>95</v>
      </c>
      <c r="F418" s="73" t="s">
        <v>96</v>
      </c>
      <c r="G418" s="73" t="s">
        <v>93</v>
      </c>
      <c r="H418" s="73" t="s">
        <v>103</v>
      </c>
      <c r="I418" s="73" t="s">
        <v>178</v>
      </c>
      <c r="J418" s="73" t="s">
        <v>151</v>
      </c>
      <c r="K418" s="162">
        <f t="shared" si="76"/>
        <v>69</v>
      </c>
      <c r="L418" s="162">
        <f t="shared" si="76"/>
        <v>71</v>
      </c>
      <c r="M418" s="162">
        <f t="shared" si="76"/>
        <v>66</v>
      </c>
      <c r="N418" s="162">
        <f t="shared" si="76"/>
        <v>67</v>
      </c>
      <c r="O418" s="162">
        <f t="shared" si="76"/>
        <v>65</v>
      </c>
      <c r="P418" s="162">
        <f t="shared" si="75"/>
        <v>70</v>
      </c>
      <c r="Q418" s="162">
        <f t="shared" si="75"/>
        <v>76</v>
      </c>
      <c r="R418" s="162">
        <f t="shared" si="75"/>
        <v>74</v>
      </c>
      <c r="S418" s="162"/>
      <c r="T418" s="162">
        <f t="shared" si="78"/>
        <v>65</v>
      </c>
      <c r="U418" s="162">
        <f t="shared" si="79"/>
        <v>66</v>
      </c>
      <c r="V418" s="162">
        <f t="shared" si="80"/>
        <v>67</v>
      </c>
      <c r="W418" s="162">
        <f t="shared" si="81"/>
        <v>69</v>
      </c>
      <c r="X418" s="162">
        <f t="shared" si="82"/>
        <v>70</v>
      </c>
      <c r="Y418" s="162">
        <f t="shared" si="83"/>
        <v>71</v>
      </c>
      <c r="Z418" s="162">
        <f t="shared" si="84"/>
        <v>74</v>
      </c>
      <c r="AA418" s="162">
        <f t="shared" si="85"/>
        <v>76</v>
      </c>
    </row>
    <row r="419" spans="1:27">
      <c r="A419" s="73">
        <v>418</v>
      </c>
      <c r="B419" s="73" t="str">
        <f t="shared" si="77"/>
        <v>ABCEFGJK</v>
      </c>
      <c r="C419" s="73" t="s">
        <v>102</v>
      </c>
      <c r="D419" s="73" t="s">
        <v>150</v>
      </c>
      <c r="E419" s="73" t="s">
        <v>95</v>
      </c>
      <c r="F419" s="73" t="s">
        <v>96</v>
      </c>
      <c r="G419" s="73" t="s">
        <v>93</v>
      </c>
      <c r="H419" s="73" t="s">
        <v>103</v>
      </c>
      <c r="I419" s="73" t="s">
        <v>151</v>
      </c>
      <c r="J419" s="73" t="s">
        <v>165</v>
      </c>
      <c r="K419" s="162">
        <f t="shared" si="76"/>
        <v>69</v>
      </c>
      <c r="L419" s="162">
        <f t="shared" si="76"/>
        <v>71</v>
      </c>
      <c r="M419" s="162">
        <f t="shared" si="76"/>
        <v>66</v>
      </c>
      <c r="N419" s="162">
        <f t="shared" si="76"/>
        <v>67</v>
      </c>
      <c r="O419" s="162">
        <f t="shared" si="76"/>
        <v>65</v>
      </c>
      <c r="P419" s="162">
        <f t="shared" si="75"/>
        <v>70</v>
      </c>
      <c r="Q419" s="162">
        <f t="shared" si="75"/>
        <v>74</v>
      </c>
      <c r="R419" s="162">
        <f t="shared" si="75"/>
        <v>75</v>
      </c>
      <c r="S419" s="162"/>
      <c r="T419" s="162">
        <f t="shared" si="78"/>
        <v>65</v>
      </c>
      <c r="U419" s="162">
        <f t="shared" si="79"/>
        <v>66</v>
      </c>
      <c r="V419" s="162">
        <f t="shared" si="80"/>
        <v>67</v>
      </c>
      <c r="W419" s="162">
        <f t="shared" si="81"/>
        <v>69</v>
      </c>
      <c r="X419" s="162">
        <f t="shared" si="82"/>
        <v>70</v>
      </c>
      <c r="Y419" s="162">
        <f t="shared" si="83"/>
        <v>71</v>
      </c>
      <c r="Z419" s="162">
        <f t="shared" si="84"/>
        <v>74</v>
      </c>
      <c r="AA419" s="162">
        <f t="shared" si="85"/>
        <v>75</v>
      </c>
    </row>
    <row r="420" spans="1:27">
      <c r="A420" s="73">
        <v>419</v>
      </c>
      <c r="B420" s="73" t="str">
        <f t="shared" si="77"/>
        <v>ABCEFGIL</v>
      </c>
      <c r="C420" s="73" t="s">
        <v>102</v>
      </c>
      <c r="D420" s="73" t="s">
        <v>150</v>
      </c>
      <c r="E420" s="73" t="s">
        <v>95</v>
      </c>
      <c r="F420" s="73" t="s">
        <v>96</v>
      </c>
      <c r="G420" s="73" t="s">
        <v>93</v>
      </c>
      <c r="H420" s="73" t="s">
        <v>103</v>
      </c>
      <c r="I420" s="73" t="s">
        <v>178</v>
      </c>
      <c r="J420" s="73" t="s">
        <v>177</v>
      </c>
      <c r="K420" s="162">
        <f t="shared" si="76"/>
        <v>69</v>
      </c>
      <c r="L420" s="162">
        <f t="shared" si="76"/>
        <v>71</v>
      </c>
      <c r="M420" s="162">
        <f t="shared" si="76"/>
        <v>66</v>
      </c>
      <c r="N420" s="162">
        <f t="shared" si="76"/>
        <v>67</v>
      </c>
      <c r="O420" s="162">
        <f t="shared" si="76"/>
        <v>65</v>
      </c>
      <c r="P420" s="162">
        <f t="shared" si="75"/>
        <v>70</v>
      </c>
      <c r="Q420" s="162">
        <f t="shared" si="75"/>
        <v>76</v>
      </c>
      <c r="R420" s="162">
        <f t="shared" si="75"/>
        <v>73</v>
      </c>
      <c r="S420" s="162"/>
      <c r="T420" s="162">
        <f t="shared" si="78"/>
        <v>65</v>
      </c>
      <c r="U420" s="162">
        <f t="shared" si="79"/>
        <v>66</v>
      </c>
      <c r="V420" s="162">
        <f t="shared" si="80"/>
        <v>67</v>
      </c>
      <c r="W420" s="162">
        <f t="shared" si="81"/>
        <v>69</v>
      </c>
      <c r="X420" s="162">
        <f t="shared" si="82"/>
        <v>70</v>
      </c>
      <c r="Y420" s="162">
        <f t="shared" si="83"/>
        <v>71</v>
      </c>
      <c r="Z420" s="162">
        <f t="shared" si="84"/>
        <v>73</v>
      </c>
      <c r="AA420" s="162">
        <f t="shared" si="85"/>
        <v>76</v>
      </c>
    </row>
    <row r="421" spans="1:27">
      <c r="A421" s="73">
        <v>420</v>
      </c>
      <c r="B421" s="73" t="str">
        <f t="shared" si="77"/>
        <v>ABCEFGIK</v>
      </c>
      <c r="C421" s="73" t="s">
        <v>102</v>
      </c>
      <c r="D421" s="73" t="s">
        <v>150</v>
      </c>
      <c r="E421" s="73" t="s">
        <v>95</v>
      </c>
      <c r="F421" s="73" t="s">
        <v>96</v>
      </c>
      <c r="G421" s="73" t="s">
        <v>93</v>
      </c>
      <c r="H421" s="73" t="s">
        <v>103</v>
      </c>
      <c r="I421" s="73" t="s">
        <v>177</v>
      </c>
      <c r="J421" s="73" t="s">
        <v>165</v>
      </c>
      <c r="K421" s="162">
        <f t="shared" ref="K421:K453" si="86">CODE(MID(C421,2,1))</f>
        <v>69</v>
      </c>
      <c r="L421" s="162">
        <f t="shared" ref="L421:L453" si="87">CODE(MID(D421,2,1))</f>
        <v>71</v>
      </c>
      <c r="M421" s="162">
        <f t="shared" ref="M421:M453" si="88">CODE(MID(E421,2,1))</f>
        <v>66</v>
      </c>
      <c r="N421" s="162">
        <f t="shared" ref="N421:N453" si="89">CODE(MID(F421,2,1))</f>
        <v>67</v>
      </c>
      <c r="O421" s="162">
        <f t="shared" ref="O421:O453" si="90">CODE(MID(G421,2,1))</f>
        <v>65</v>
      </c>
      <c r="P421" s="162">
        <f t="shared" si="75"/>
        <v>70</v>
      </c>
      <c r="Q421" s="162">
        <f t="shared" si="75"/>
        <v>73</v>
      </c>
      <c r="R421" s="162">
        <f t="shared" si="75"/>
        <v>75</v>
      </c>
      <c r="S421" s="162"/>
      <c r="T421" s="162">
        <f t="shared" si="78"/>
        <v>65</v>
      </c>
      <c r="U421" s="162">
        <f t="shared" si="79"/>
        <v>66</v>
      </c>
      <c r="V421" s="162">
        <f t="shared" si="80"/>
        <v>67</v>
      </c>
      <c r="W421" s="162">
        <f t="shared" si="81"/>
        <v>69</v>
      </c>
      <c r="X421" s="162">
        <f t="shared" si="82"/>
        <v>70</v>
      </c>
      <c r="Y421" s="162">
        <f t="shared" si="83"/>
        <v>71</v>
      </c>
      <c r="Z421" s="162">
        <f t="shared" si="84"/>
        <v>73</v>
      </c>
      <c r="AA421" s="162">
        <f t="shared" si="85"/>
        <v>75</v>
      </c>
    </row>
    <row r="422" spans="1:27">
      <c r="A422" s="73">
        <v>421</v>
      </c>
      <c r="B422" s="73" t="str">
        <f t="shared" si="77"/>
        <v>ABCEFGIJ</v>
      </c>
      <c r="C422" s="73" t="s">
        <v>102</v>
      </c>
      <c r="D422" s="73" t="s">
        <v>150</v>
      </c>
      <c r="E422" s="73" t="s">
        <v>95</v>
      </c>
      <c r="F422" s="73" t="s">
        <v>96</v>
      </c>
      <c r="G422" s="73" t="s">
        <v>93</v>
      </c>
      <c r="H422" s="73" t="s">
        <v>103</v>
      </c>
      <c r="I422" s="73" t="s">
        <v>177</v>
      </c>
      <c r="J422" s="73" t="s">
        <v>151</v>
      </c>
      <c r="K422" s="162">
        <f t="shared" si="86"/>
        <v>69</v>
      </c>
      <c r="L422" s="162">
        <f t="shared" si="87"/>
        <v>71</v>
      </c>
      <c r="M422" s="162">
        <f t="shared" si="88"/>
        <v>66</v>
      </c>
      <c r="N422" s="162">
        <f t="shared" si="89"/>
        <v>67</v>
      </c>
      <c r="O422" s="162">
        <f t="shared" si="90"/>
        <v>65</v>
      </c>
      <c r="P422" s="162">
        <f t="shared" si="75"/>
        <v>70</v>
      </c>
      <c r="Q422" s="162">
        <f t="shared" si="75"/>
        <v>73</v>
      </c>
      <c r="R422" s="162">
        <f t="shared" si="75"/>
        <v>74</v>
      </c>
      <c r="S422" s="162"/>
      <c r="T422" s="162">
        <f t="shared" si="78"/>
        <v>65</v>
      </c>
      <c r="U422" s="162">
        <f t="shared" si="79"/>
        <v>66</v>
      </c>
      <c r="V422" s="162">
        <f t="shared" si="80"/>
        <v>67</v>
      </c>
      <c r="W422" s="162">
        <f t="shared" si="81"/>
        <v>69</v>
      </c>
      <c r="X422" s="162">
        <f t="shared" si="82"/>
        <v>70</v>
      </c>
      <c r="Y422" s="162">
        <f t="shared" si="83"/>
        <v>71</v>
      </c>
      <c r="Z422" s="162">
        <f t="shared" si="84"/>
        <v>73</v>
      </c>
      <c r="AA422" s="162">
        <f t="shared" si="85"/>
        <v>74</v>
      </c>
    </row>
    <row r="423" spans="1:27">
      <c r="A423" s="73">
        <v>422</v>
      </c>
      <c r="B423" s="73" t="str">
        <f t="shared" si="77"/>
        <v>ABCEFGHL</v>
      </c>
      <c r="C423" s="73" t="s">
        <v>164</v>
      </c>
      <c r="D423" s="73" t="s">
        <v>150</v>
      </c>
      <c r="E423" s="73" t="s">
        <v>95</v>
      </c>
      <c r="F423" s="73" t="s">
        <v>96</v>
      </c>
      <c r="G423" s="73" t="s">
        <v>93</v>
      </c>
      <c r="H423" s="73" t="s">
        <v>103</v>
      </c>
      <c r="I423" s="73" t="s">
        <v>178</v>
      </c>
      <c r="J423" s="73" t="s">
        <v>102</v>
      </c>
      <c r="K423" s="162">
        <f t="shared" si="86"/>
        <v>72</v>
      </c>
      <c r="L423" s="162">
        <f t="shared" si="87"/>
        <v>71</v>
      </c>
      <c r="M423" s="162">
        <f t="shared" si="88"/>
        <v>66</v>
      </c>
      <c r="N423" s="162">
        <f t="shared" si="89"/>
        <v>67</v>
      </c>
      <c r="O423" s="162">
        <f t="shared" si="90"/>
        <v>65</v>
      </c>
      <c r="P423" s="162">
        <f t="shared" si="75"/>
        <v>70</v>
      </c>
      <c r="Q423" s="162">
        <f t="shared" si="75"/>
        <v>76</v>
      </c>
      <c r="R423" s="162">
        <f t="shared" si="75"/>
        <v>69</v>
      </c>
      <c r="S423" s="162"/>
      <c r="T423" s="162">
        <f t="shared" si="78"/>
        <v>65</v>
      </c>
      <c r="U423" s="162">
        <f t="shared" si="79"/>
        <v>66</v>
      </c>
      <c r="V423" s="162">
        <f t="shared" si="80"/>
        <v>67</v>
      </c>
      <c r="W423" s="162">
        <f t="shared" si="81"/>
        <v>69</v>
      </c>
      <c r="X423" s="162">
        <f t="shared" si="82"/>
        <v>70</v>
      </c>
      <c r="Y423" s="162">
        <f t="shared" si="83"/>
        <v>71</v>
      </c>
      <c r="Z423" s="162">
        <f t="shared" si="84"/>
        <v>72</v>
      </c>
      <c r="AA423" s="162">
        <f t="shared" si="85"/>
        <v>76</v>
      </c>
    </row>
    <row r="424" spans="1:27">
      <c r="A424" s="73">
        <v>423</v>
      </c>
      <c r="B424" s="73" t="str">
        <f t="shared" si="77"/>
        <v>ABCEFGHK</v>
      </c>
      <c r="C424" s="73" t="s">
        <v>164</v>
      </c>
      <c r="D424" s="73" t="s">
        <v>150</v>
      </c>
      <c r="E424" s="73" t="s">
        <v>95</v>
      </c>
      <c r="F424" s="73" t="s">
        <v>96</v>
      </c>
      <c r="G424" s="73" t="s">
        <v>93</v>
      </c>
      <c r="H424" s="73" t="s">
        <v>103</v>
      </c>
      <c r="I424" s="73" t="s">
        <v>102</v>
      </c>
      <c r="J424" s="73" t="s">
        <v>165</v>
      </c>
      <c r="K424" s="162">
        <f t="shared" si="86"/>
        <v>72</v>
      </c>
      <c r="L424" s="162">
        <f t="shared" si="87"/>
        <v>71</v>
      </c>
      <c r="M424" s="162">
        <f t="shared" si="88"/>
        <v>66</v>
      </c>
      <c r="N424" s="162">
        <f t="shared" si="89"/>
        <v>67</v>
      </c>
      <c r="O424" s="162">
        <f t="shared" si="90"/>
        <v>65</v>
      </c>
      <c r="P424" s="162">
        <f t="shared" si="75"/>
        <v>70</v>
      </c>
      <c r="Q424" s="162">
        <f t="shared" si="75"/>
        <v>69</v>
      </c>
      <c r="R424" s="162">
        <f t="shared" si="75"/>
        <v>75</v>
      </c>
      <c r="S424" s="162"/>
      <c r="T424" s="162">
        <f t="shared" si="78"/>
        <v>65</v>
      </c>
      <c r="U424" s="162">
        <f t="shared" si="79"/>
        <v>66</v>
      </c>
      <c r="V424" s="162">
        <f t="shared" si="80"/>
        <v>67</v>
      </c>
      <c r="W424" s="162">
        <f t="shared" si="81"/>
        <v>69</v>
      </c>
      <c r="X424" s="162">
        <f t="shared" si="82"/>
        <v>70</v>
      </c>
      <c r="Y424" s="162">
        <f t="shared" si="83"/>
        <v>71</v>
      </c>
      <c r="Z424" s="162">
        <f t="shared" si="84"/>
        <v>72</v>
      </c>
      <c r="AA424" s="162">
        <f t="shared" si="85"/>
        <v>75</v>
      </c>
    </row>
    <row r="425" spans="1:27">
      <c r="A425" s="73">
        <v>424</v>
      </c>
      <c r="B425" s="73" t="str">
        <f t="shared" si="77"/>
        <v>ABCEFGHJ</v>
      </c>
      <c r="C425" s="73" t="s">
        <v>164</v>
      </c>
      <c r="D425" s="73" t="s">
        <v>150</v>
      </c>
      <c r="E425" s="73" t="s">
        <v>95</v>
      </c>
      <c r="F425" s="73" t="s">
        <v>96</v>
      </c>
      <c r="G425" s="73" t="s">
        <v>93</v>
      </c>
      <c r="H425" s="73" t="s">
        <v>103</v>
      </c>
      <c r="I425" s="73" t="s">
        <v>102</v>
      </c>
      <c r="J425" s="73" t="s">
        <v>151</v>
      </c>
      <c r="K425" s="162">
        <f t="shared" si="86"/>
        <v>72</v>
      </c>
      <c r="L425" s="162">
        <f t="shared" si="87"/>
        <v>71</v>
      </c>
      <c r="M425" s="162">
        <f t="shared" si="88"/>
        <v>66</v>
      </c>
      <c r="N425" s="162">
        <f t="shared" si="89"/>
        <v>67</v>
      </c>
      <c r="O425" s="162">
        <f t="shared" si="90"/>
        <v>65</v>
      </c>
      <c r="P425" s="162">
        <f t="shared" ref="P425:P453" si="91">CODE(MID(H425,2,1))</f>
        <v>70</v>
      </c>
      <c r="Q425" s="162">
        <f t="shared" ref="Q425:Q453" si="92">CODE(MID(I425,2,1))</f>
        <v>69</v>
      </c>
      <c r="R425" s="162">
        <f t="shared" ref="R425:R453" si="93">CODE(MID(J425,2,1))</f>
        <v>74</v>
      </c>
      <c r="S425" s="162"/>
      <c r="T425" s="162">
        <f t="shared" si="78"/>
        <v>65</v>
      </c>
      <c r="U425" s="162">
        <f t="shared" si="79"/>
        <v>66</v>
      </c>
      <c r="V425" s="162">
        <f t="shared" si="80"/>
        <v>67</v>
      </c>
      <c r="W425" s="162">
        <f t="shared" si="81"/>
        <v>69</v>
      </c>
      <c r="X425" s="162">
        <f t="shared" si="82"/>
        <v>70</v>
      </c>
      <c r="Y425" s="162">
        <f t="shared" si="83"/>
        <v>71</v>
      </c>
      <c r="Z425" s="162">
        <f t="shared" si="84"/>
        <v>72</v>
      </c>
      <c r="AA425" s="162">
        <f t="shared" si="85"/>
        <v>74</v>
      </c>
    </row>
    <row r="426" spans="1:27">
      <c r="A426" s="73">
        <v>425</v>
      </c>
      <c r="B426" s="73" t="str">
        <f t="shared" si="77"/>
        <v>ABCEFGHI</v>
      </c>
      <c r="C426" s="73" t="s">
        <v>164</v>
      </c>
      <c r="D426" s="73" t="s">
        <v>150</v>
      </c>
      <c r="E426" s="73" t="s">
        <v>95</v>
      </c>
      <c r="F426" s="73" t="s">
        <v>96</v>
      </c>
      <c r="G426" s="73" t="s">
        <v>93</v>
      </c>
      <c r="H426" s="73" t="s">
        <v>103</v>
      </c>
      <c r="I426" s="73" t="s">
        <v>102</v>
      </c>
      <c r="J426" s="73" t="s">
        <v>177</v>
      </c>
      <c r="K426" s="162">
        <f t="shared" si="86"/>
        <v>72</v>
      </c>
      <c r="L426" s="162">
        <f t="shared" si="87"/>
        <v>71</v>
      </c>
      <c r="M426" s="162">
        <f t="shared" si="88"/>
        <v>66</v>
      </c>
      <c r="N426" s="162">
        <f t="shared" si="89"/>
        <v>67</v>
      </c>
      <c r="O426" s="162">
        <f t="shared" si="90"/>
        <v>65</v>
      </c>
      <c r="P426" s="162">
        <f t="shared" si="91"/>
        <v>70</v>
      </c>
      <c r="Q426" s="162">
        <f t="shared" si="92"/>
        <v>69</v>
      </c>
      <c r="R426" s="162">
        <f t="shared" si="93"/>
        <v>73</v>
      </c>
      <c r="S426" s="162"/>
      <c r="T426" s="162">
        <f t="shared" si="78"/>
        <v>65</v>
      </c>
      <c r="U426" s="162">
        <f t="shared" si="79"/>
        <v>66</v>
      </c>
      <c r="V426" s="162">
        <f t="shared" si="80"/>
        <v>67</v>
      </c>
      <c r="W426" s="162">
        <f t="shared" si="81"/>
        <v>69</v>
      </c>
      <c r="X426" s="162">
        <f t="shared" si="82"/>
        <v>70</v>
      </c>
      <c r="Y426" s="162">
        <f t="shared" si="83"/>
        <v>71</v>
      </c>
      <c r="Z426" s="162">
        <f t="shared" si="84"/>
        <v>72</v>
      </c>
      <c r="AA426" s="162">
        <f t="shared" si="85"/>
        <v>73</v>
      </c>
    </row>
    <row r="427" spans="1:27">
      <c r="A427" s="73">
        <v>426</v>
      </c>
      <c r="B427" s="73" t="str">
        <f t="shared" si="77"/>
        <v>ABCDIJKL</v>
      </c>
      <c r="C427" s="73" t="s">
        <v>177</v>
      </c>
      <c r="D427" s="73" t="s">
        <v>151</v>
      </c>
      <c r="E427" s="73" t="s">
        <v>95</v>
      </c>
      <c r="F427" s="73" t="s">
        <v>96</v>
      </c>
      <c r="G427" s="73" t="s">
        <v>93</v>
      </c>
      <c r="H427" s="73" t="s">
        <v>101</v>
      </c>
      <c r="I427" s="73" t="s">
        <v>178</v>
      </c>
      <c r="J427" s="73" t="s">
        <v>165</v>
      </c>
      <c r="K427" s="162">
        <f t="shared" si="86"/>
        <v>73</v>
      </c>
      <c r="L427" s="162">
        <f t="shared" si="87"/>
        <v>74</v>
      </c>
      <c r="M427" s="162">
        <f t="shared" si="88"/>
        <v>66</v>
      </c>
      <c r="N427" s="162">
        <f t="shared" si="89"/>
        <v>67</v>
      </c>
      <c r="O427" s="162">
        <f t="shared" si="90"/>
        <v>65</v>
      </c>
      <c r="P427" s="162">
        <f t="shared" si="91"/>
        <v>68</v>
      </c>
      <c r="Q427" s="162">
        <f t="shared" si="92"/>
        <v>76</v>
      </c>
      <c r="R427" s="162">
        <f t="shared" si="93"/>
        <v>75</v>
      </c>
      <c r="S427" s="162"/>
      <c r="T427" s="162">
        <f t="shared" si="78"/>
        <v>65</v>
      </c>
      <c r="U427" s="162">
        <f t="shared" si="79"/>
        <v>66</v>
      </c>
      <c r="V427" s="162">
        <f t="shared" si="80"/>
        <v>67</v>
      </c>
      <c r="W427" s="162">
        <f t="shared" si="81"/>
        <v>68</v>
      </c>
      <c r="X427" s="162">
        <f t="shared" si="82"/>
        <v>73</v>
      </c>
      <c r="Y427" s="162">
        <f t="shared" si="83"/>
        <v>74</v>
      </c>
      <c r="Z427" s="162">
        <f t="shared" si="84"/>
        <v>75</v>
      </c>
      <c r="AA427" s="162">
        <f t="shared" si="85"/>
        <v>76</v>
      </c>
    </row>
    <row r="428" spans="1:27">
      <c r="A428" s="73">
        <v>427</v>
      </c>
      <c r="B428" s="73" t="str">
        <f t="shared" si="77"/>
        <v>ABCDHJKL</v>
      </c>
      <c r="C428" s="73" t="s">
        <v>164</v>
      </c>
      <c r="D428" s="73" t="s">
        <v>151</v>
      </c>
      <c r="E428" s="73" t="s">
        <v>95</v>
      </c>
      <c r="F428" s="73" t="s">
        <v>96</v>
      </c>
      <c r="G428" s="73" t="s">
        <v>93</v>
      </c>
      <c r="H428" s="73" t="s">
        <v>101</v>
      </c>
      <c r="I428" s="73" t="s">
        <v>178</v>
      </c>
      <c r="J428" s="73" t="s">
        <v>165</v>
      </c>
      <c r="K428" s="162">
        <f t="shared" si="86"/>
        <v>72</v>
      </c>
      <c r="L428" s="162">
        <f t="shared" si="87"/>
        <v>74</v>
      </c>
      <c r="M428" s="162">
        <f t="shared" si="88"/>
        <v>66</v>
      </c>
      <c r="N428" s="162">
        <f t="shared" si="89"/>
        <v>67</v>
      </c>
      <c r="O428" s="162">
        <f t="shared" si="90"/>
        <v>65</v>
      </c>
      <c r="P428" s="162">
        <f t="shared" si="91"/>
        <v>68</v>
      </c>
      <c r="Q428" s="162">
        <f t="shared" si="92"/>
        <v>76</v>
      </c>
      <c r="R428" s="162">
        <f t="shared" si="93"/>
        <v>75</v>
      </c>
      <c r="S428" s="162"/>
      <c r="T428" s="162">
        <f t="shared" si="78"/>
        <v>65</v>
      </c>
      <c r="U428" s="162">
        <f t="shared" si="79"/>
        <v>66</v>
      </c>
      <c r="V428" s="162">
        <f t="shared" si="80"/>
        <v>67</v>
      </c>
      <c r="W428" s="162">
        <f t="shared" si="81"/>
        <v>68</v>
      </c>
      <c r="X428" s="162">
        <f t="shared" si="82"/>
        <v>72</v>
      </c>
      <c r="Y428" s="162">
        <f t="shared" si="83"/>
        <v>74</v>
      </c>
      <c r="Z428" s="162">
        <f t="shared" si="84"/>
        <v>75</v>
      </c>
      <c r="AA428" s="162">
        <f t="shared" si="85"/>
        <v>76</v>
      </c>
    </row>
    <row r="429" spans="1:27">
      <c r="A429" s="73">
        <v>428</v>
      </c>
      <c r="B429" s="73" t="str">
        <f t="shared" si="77"/>
        <v>ABCDHIKL</v>
      </c>
      <c r="C429" s="73" t="s">
        <v>164</v>
      </c>
      <c r="D429" s="73" t="s">
        <v>177</v>
      </c>
      <c r="E429" s="73" t="s">
        <v>95</v>
      </c>
      <c r="F429" s="73" t="s">
        <v>96</v>
      </c>
      <c r="G429" s="73" t="s">
        <v>93</v>
      </c>
      <c r="H429" s="73" t="s">
        <v>101</v>
      </c>
      <c r="I429" s="73" t="s">
        <v>178</v>
      </c>
      <c r="J429" s="73" t="s">
        <v>165</v>
      </c>
      <c r="K429" s="162">
        <f t="shared" si="86"/>
        <v>72</v>
      </c>
      <c r="L429" s="162">
        <f t="shared" si="87"/>
        <v>73</v>
      </c>
      <c r="M429" s="162">
        <f t="shared" si="88"/>
        <v>66</v>
      </c>
      <c r="N429" s="162">
        <f t="shared" si="89"/>
        <v>67</v>
      </c>
      <c r="O429" s="162">
        <f t="shared" si="90"/>
        <v>65</v>
      </c>
      <c r="P429" s="162">
        <f t="shared" si="91"/>
        <v>68</v>
      </c>
      <c r="Q429" s="162">
        <f t="shared" si="92"/>
        <v>76</v>
      </c>
      <c r="R429" s="162">
        <f t="shared" si="93"/>
        <v>75</v>
      </c>
      <c r="S429" s="162"/>
      <c r="T429" s="162">
        <f t="shared" si="78"/>
        <v>65</v>
      </c>
      <c r="U429" s="162">
        <f t="shared" si="79"/>
        <v>66</v>
      </c>
      <c r="V429" s="162">
        <f t="shared" si="80"/>
        <v>67</v>
      </c>
      <c r="W429" s="162">
        <f t="shared" si="81"/>
        <v>68</v>
      </c>
      <c r="X429" s="162">
        <f t="shared" si="82"/>
        <v>72</v>
      </c>
      <c r="Y429" s="162">
        <f t="shared" si="83"/>
        <v>73</v>
      </c>
      <c r="Z429" s="162">
        <f t="shared" si="84"/>
        <v>75</v>
      </c>
      <c r="AA429" s="162">
        <f t="shared" si="85"/>
        <v>76</v>
      </c>
    </row>
    <row r="430" spans="1:27">
      <c r="A430" s="73">
        <v>429</v>
      </c>
      <c r="B430" s="73" t="str">
        <f t="shared" si="77"/>
        <v>ABCDHIJL</v>
      </c>
      <c r="C430" s="73" t="s">
        <v>164</v>
      </c>
      <c r="D430" s="73" t="s">
        <v>151</v>
      </c>
      <c r="E430" s="73" t="s">
        <v>95</v>
      </c>
      <c r="F430" s="73" t="s">
        <v>96</v>
      </c>
      <c r="G430" s="73" t="s">
        <v>93</v>
      </c>
      <c r="H430" s="73" t="s">
        <v>101</v>
      </c>
      <c r="I430" s="73" t="s">
        <v>178</v>
      </c>
      <c r="J430" s="73" t="s">
        <v>177</v>
      </c>
      <c r="K430" s="162">
        <f t="shared" si="86"/>
        <v>72</v>
      </c>
      <c r="L430" s="162">
        <f t="shared" si="87"/>
        <v>74</v>
      </c>
      <c r="M430" s="162">
        <f t="shared" si="88"/>
        <v>66</v>
      </c>
      <c r="N430" s="162">
        <f t="shared" si="89"/>
        <v>67</v>
      </c>
      <c r="O430" s="162">
        <f t="shared" si="90"/>
        <v>65</v>
      </c>
      <c r="P430" s="162">
        <f t="shared" si="91"/>
        <v>68</v>
      </c>
      <c r="Q430" s="162">
        <f t="shared" si="92"/>
        <v>76</v>
      </c>
      <c r="R430" s="162">
        <f t="shared" si="93"/>
        <v>73</v>
      </c>
      <c r="S430" s="162"/>
      <c r="T430" s="162">
        <f t="shared" si="78"/>
        <v>65</v>
      </c>
      <c r="U430" s="162">
        <f t="shared" si="79"/>
        <v>66</v>
      </c>
      <c r="V430" s="162">
        <f t="shared" si="80"/>
        <v>67</v>
      </c>
      <c r="W430" s="162">
        <f t="shared" si="81"/>
        <v>68</v>
      </c>
      <c r="X430" s="162">
        <f t="shared" si="82"/>
        <v>72</v>
      </c>
      <c r="Y430" s="162">
        <f t="shared" si="83"/>
        <v>73</v>
      </c>
      <c r="Z430" s="162">
        <f t="shared" si="84"/>
        <v>74</v>
      </c>
      <c r="AA430" s="162">
        <f t="shared" si="85"/>
        <v>76</v>
      </c>
    </row>
    <row r="431" spans="1:27">
      <c r="A431" s="73">
        <v>430</v>
      </c>
      <c r="B431" s="73" t="str">
        <f t="shared" si="77"/>
        <v>ABCDHIJK</v>
      </c>
      <c r="C431" s="73" t="s">
        <v>164</v>
      </c>
      <c r="D431" s="73" t="s">
        <v>151</v>
      </c>
      <c r="E431" s="73" t="s">
        <v>95</v>
      </c>
      <c r="F431" s="73" t="s">
        <v>96</v>
      </c>
      <c r="G431" s="73" t="s">
        <v>93</v>
      </c>
      <c r="H431" s="73" t="s">
        <v>101</v>
      </c>
      <c r="I431" s="73" t="s">
        <v>177</v>
      </c>
      <c r="J431" s="73" t="s">
        <v>165</v>
      </c>
      <c r="K431" s="162">
        <f t="shared" si="86"/>
        <v>72</v>
      </c>
      <c r="L431" s="162">
        <f t="shared" si="87"/>
        <v>74</v>
      </c>
      <c r="M431" s="162">
        <f t="shared" si="88"/>
        <v>66</v>
      </c>
      <c r="N431" s="162">
        <f t="shared" si="89"/>
        <v>67</v>
      </c>
      <c r="O431" s="162">
        <f t="shared" si="90"/>
        <v>65</v>
      </c>
      <c r="P431" s="162">
        <f t="shared" si="91"/>
        <v>68</v>
      </c>
      <c r="Q431" s="162">
        <f t="shared" si="92"/>
        <v>73</v>
      </c>
      <c r="R431" s="162">
        <f t="shared" si="93"/>
        <v>75</v>
      </c>
      <c r="S431" s="162"/>
      <c r="T431" s="162">
        <f t="shared" si="78"/>
        <v>65</v>
      </c>
      <c r="U431" s="162">
        <f t="shared" si="79"/>
        <v>66</v>
      </c>
      <c r="V431" s="162">
        <f t="shared" si="80"/>
        <v>67</v>
      </c>
      <c r="W431" s="162">
        <f t="shared" si="81"/>
        <v>68</v>
      </c>
      <c r="X431" s="162">
        <f t="shared" si="82"/>
        <v>72</v>
      </c>
      <c r="Y431" s="162">
        <f t="shared" si="83"/>
        <v>73</v>
      </c>
      <c r="Z431" s="162">
        <f t="shared" si="84"/>
        <v>74</v>
      </c>
      <c r="AA431" s="162">
        <f t="shared" si="85"/>
        <v>75</v>
      </c>
    </row>
    <row r="432" spans="1:27">
      <c r="A432" s="73">
        <v>431</v>
      </c>
      <c r="B432" s="73" t="str">
        <f t="shared" si="77"/>
        <v>ABCDGJKL</v>
      </c>
      <c r="C432" s="73" t="s">
        <v>96</v>
      </c>
      <c r="D432" s="73" t="s">
        <v>151</v>
      </c>
      <c r="E432" s="73" t="s">
        <v>95</v>
      </c>
      <c r="F432" s="73" t="s">
        <v>101</v>
      </c>
      <c r="G432" s="73" t="s">
        <v>93</v>
      </c>
      <c r="H432" s="73" t="s">
        <v>150</v>
      </c>
      <c r="I432" s="73" t="s">
        <v>178</v>
      </c>
      <c r="J432" s="73" t="s">
        <v>165</v>
      </c>
      <c r="K432" s="162">
        <f t="shared" si="86"/>
        <v>67</v>
      </c>
      <c r="L432" s="162">
        <f t="shared" si="87"/>
        <v>74</v>
      </c>
      <c r="M432" s="162">
        <f t="shared" si="88"/>
        <v>66</v>
      </c>
      <c r="N432" s="162">
        <f t="shared" si="89"/>
        <v>68</v>
      </c>
      <c r="O432" s="162">
        <f t="shared" si="90"/>
        <v>65</v>
      </c>
      <c r="P432" s="162">
        <f t="shared" si="91"/>
        <v>71</v>
      </c>
      <c r="Q432" s="162">
        <f t="shared" si="92"/>
        <v>76</v>
      </c>
      <c r="R432" s="162">
        <f t="shared" si="93"/>
        <v>75</v>
      </c>
      <c r="S432" s="162"/>
      <c r="T432" s="162">
        <f t="shared" si="78"/>
        <v>65</v>
      </c>
      <c r="U432" s="162">
        <f t="shared" si="79"/>
        <v>66</v>
      </c>
      <c r="V432" s="162">
        <f t="shared" si="80"/>
        <v>67</v>
      </c>
      <c r="W432" s="162">
        <f t="shared" si="81"/>
        <v>68</v>
      </c>
      <c r="X432" s="162">
        <f t="shared" si="82"/>
        <v>71</v>
      </c>
      <c r="Y432" s="162">
        <f t="shared" si="83"/>
        <v>74</v>
      </c>
      <c r="Z432" s="162">
        <f t="shared" si="84"/>
        <v>75</v>
      </c>
      <c r="AA432" s="162">
        <f t="shared" si="85"/>
        <v>76</v>
      </c>
    </row>
    <row r="433" spans="1:27">
      <c r="A433" s="73">
        <v>432</v>
      </c>
      <c r="B433" s="73" t="str">
        <f t="shared" si="77"/>
        <v>ABCDGIKL</v>
      </c>
      <c r="C433" s="73" t="s">
        <v>177</v>
      </c>
      <c r="D433" s="73" t="s">
        <v>150</v>
      </c>
      <c r="E433" s="73" t="s">
        <v>95</v>
      </c>
      <c r="F433" s="73" t="s">
        <v>96</v>
      </c>
      <c r="G433" s="73" t="s">
        <v>93</v>
      </c>
      <c r="H433" s="73" t="s">
        <v>101</v>
      </c>
      <c r="I433" s="73" t="s">
        <v>178</v>
      </c>
      <c r="J433" s="73" t="s">
        <v>165</v>
      </c>
      <c r="K433" s="162">
        <f t="shared" si="86"/>
        <v>73</v>
      </c>
      <c r="L433" s="162">
        <f t="shared" si="87"/>
        <v>71</v>
      </c>
      <c r="M433" s="162">
        <f t="shared" si="88"/>
        <v>66</v>
      </c>
      <c r="N433" s="162">
        <f t="shared" si="89"/>
        <v>67</v>
      </c>
      <c r="O433" s="162">
        <f t="shared" si="90"/>
        <v>65</v>
      </c>
      <c r="P433" s="162">
        <f t="shared" si="91"/>
        <v>68</v>
      </c>
      <c r="Q433" s="162">
        <f t="shared" si="92"/>
        <v>76</v>
      </c>
      <c r="R433" s="162">
        <f t="shared" si="93"/>
        <v>75</v>
      </c>
      <c r="S433" s="162"/>
      <c r="T433" s="162">
        <f t="shared" si="78"/>
        <v>65</v>
      </c>
      <c r="U433" s="162">
        <f t="shared" si="79"/>
        <v>66</v>
      </c>
      <c r="V433" s="162">
        <f t="shared" si="80"/>
        <v>67</v>
      </c>
      <c r="W433" s="162">
        <f t="shared" si="81"/>
        <v>68</v>
      </c>
      <c r="X433" s="162">
        <f t="shared" si="82"/>
        <v>71</v>
      </c>
      <c r="Y433" s="162">
        <f t="shared" si="83"/>
        <v>73</v>
      </c>
      <c r="Z433" s="162">
        <f t="shared" si="84"/>
        <v>75</v>
      </c>
      <c r="AA433" s="162">
        <f t="shared" si="85"/>
        <v>76</v>
      </c>
    </row>
    <row r="434" spans="1:27">
      <c r="A434" s="73">
        <v>433</v>
      </c>
      <c r="B434" s="73" t="str">
        <f t="shared" si="77"/>
        <v>ABCDGIJL</v>
      </c>
      <c r="C434" s="73" t="s">
        <v>96</v>
      </c>
      <c r="D434" s="73" t="s">
        <v>151</v>
      </c>
      <c r="E434" s="73" t="s">
        <v>95</v>
      </c>
      <c r="F434" s="73" t="s">
        <v>101</v>
      </c>
      <c r="G434" s="73" t="s">
        <v>93</v>
      </c>
      <c r="H434" s="73" t="s">
        <v>150</v>
      </c>
      <c r="I434" s="73" t="s">
        <v>178</v>
      </c>
      <c r="J434" s="73" t="s">
        <v>177</v>
      </c>
      <c r="K434" s="162">
        <f t="shared" si="86"/>
        <v>67</v>
      </c>
      <c r="L434" s="162">
        <f t="shared" si="87"/>
        <v>74</v>
      </c>
      <c r="M434" s="162">
        <f t="shared" si="88"/>
        <v>66</v>
      </c>
      <c r="N434" s="162">
        <f t="shared" si="89"/>
        <v>68</v>
      </c>
      <c r="O434" s="162">
        <f t="shared" si="90"/>
        <v>65</v>
      </c>
      <c r="P434" s="162">
        <f t="shared" si="91"/>
        <v>71</v>
      </c>
      <c r="Q434" s="162">
        <f t="shared" si="92"/>
        <v>76</v>
      </c>
      <c r="R434" s="162">
        <f t="shared" si="93"/>
        <v>73</v>
      </c>
      <c r="S434" s="162"/>
      <c r="T434" s="162">
        <f t="shared" si="78"/>
        <v>65</v>
      </c>
      <c r="U434" s="162">
        <f t="shared" si="79"/>
        <v>66</v>
      </c>
      <c r="V434" s="162">
        <f t="shared" si="80"/>
        <v>67</v>
      </c>
      <c r="W434" s="162">
        <f t="shared" si="81"/>
        <v>68</v>
      </c>
      <c r="X434" s="162">
        <f t="shared" si="82"/>
        <v>71</v>
      </c>
      <c r="Y434" s="162">
        <f t="shared" si="83"/>
        <v>73</v>
      </c>
      <c r="Z434" s="162">
        <f t="shared" si="84"/>
        <v>74</v>
      </c>
      <c r="AA434" s="162">
        <f t="shared" si="85"/>
        <v>76</v>
      </c>
    </row>
    <row r="435" spans="1:27">
      <c r="A435" s="73">
        <v>434</v>
      </c>
      <c r="B435" s="73" t="str">
        <f t="shared" si="77"/>
        <v>ABCDGIJK</v>
      </c>
      <c r="C435" s="73" t="s">
        <v>96</v>
      </c>
      <c r="D435" s="73" t="s">
        <v>151</v>
      </c>
      <c r="E435" s="73" t="s">
        <v>95</v>
      </c>
      <c r="F435" s="73" t="s">
        <v>101</v>
      </c>
      <c r="G435" s="73" t="s">
        <v>93</v>
      </c>
      <c r="H435" s="73" t="s">
        <v>150</v>
      </c>
      <c r="I435" s="73" t="s">
        <v>177</v>
      </c>
      <c r="J435" s="73" t="s">
        <v>165</v>
      </c>
      <c r="K435" s="162">
        <f t="shared" si="86"/>
        <v>67</v>
      </c>
      <c r="L435" s="162">
        <f t="shared" si="87"/>
        <v>74</v>
      </c>
      <c r="M435" s="162">
        <f t="shared" si="88"/>
        <v>66</v>
      </c>
      <c r="N435" s="162">
        <f t="shared" si="89"/>
        <v>68</v>
      </c>
      <c r="O435" s="162">
        <f t="shared" si="90"/>
        <v>65</v>
      </c>
      <c r="P435" s="162">
        <f t="shared" si="91"/>
        <v>71</v>
      </c>
      <c r="Q435" s="162">
        <f t="shared" si="92"/>
        <v>73</v>
      </c>
      <c r="R435" s="162">
        <f t="shared" si="93"/>
        <v>75</v>
      </c>
      <c r="S435" s="162"/>
      <c r="T435" s="162">
        <f t="shared" si="78"/>
        <v>65</v>
      </c>
      <c r="U435" s="162">
        <f t="shared" si="79"/>
        <v>66</v>
      </c>
      <c r="V435" s="162">
        <f t="shared" si="80"/>
        <v>67</v>
      </c>
      <c r="W435" s="162">
        <f t="shared" si="81"/>
        <v>68</v>
      </c>
      <c r="X435" s="162">
        <f t="shared" si="82"/>
        <v>71</v>
      </c>
      <c r="Y435" s="162">
        <f t="shared" si="83"/>
        <v>73</v>
      </c>
      <c r="Z435" s="162">
        <f t="shared" si="84"/>
        <v>74</v>
      </c>
      <c r="AA435" s="162">
        <f t="shared" si="85"/>
        <v>75</v>
      </c>
    </row>
    <row r="436" spans="1:27">
      <c r="A436" s="73">
        <v>435</v>
      </c>
      <c r="B436" s="73" t="str">
        <f t="shared" si="77"/>
        <v>ABCDGHKL</v>
      </c>
      <c r="C436" s="73" t="s">
        <v>164</v>
      </c>
      <c r="D436" s="73" t="s">
        <v>150</v>
      </c>
      <c r="E436" s="73" t="s">
        <v>95</v>
      </c>
      <c r="F436" s="73" t="s">
        <v>96</v>
      </c>
      <c r="G436" s="73" t="s">
        <v>93</v>
      </c>
      <c r="H436" s="73" t="s">
        <v>101</v>
      </c>
      <c r="I436" s="73" t="s">
        <v>178</v>
      </c>
      <c r="J436" s="73" t="s">
        <v>165</v>
      </c>
      <c r="K436" s="162">
        <f t="shared" si="86"/>
        <v>72</v>
      </c>
      <c r="L436" s="162">
        <f t="shared" si="87"/>
        <v>71</v>
      </c>
      <c r="M436" s="162">
        <f t="shared" si="88"/>
        <v>66</v>
      </c>
      <c r="N436" s="162">
        <f t="shared" si="89"/>
        <v>67</v>
      </c>
      <c r="O436" s="162">
        <f t="shared" si="90"/>
        <v>65</v>
      </c>
      <c r="P436" s="162">
        <f t="shared" si="91"/>
        <v>68</v>
      </c>
      <c r="Q436" s="162">
        <f t="shared" si="92"/>
        <v>76</v>
      </c>
      <c r="R436" s="162">
        <f t="shared" si="93"/>
        <v>75</v>
      </c>
      <c r="S436" s="162"/>
      <c r="T436" s="162">
        <f t="shared" si="78"/>
        <v>65</v>
      </c>
      <c r="U436" s="162">
        <f t="shared" si="79"/>
        <v>66</v>
      </c>
      <c r="V436" s="162">
        <f t="shared" si="80"/>
        <v>67</v>
      </c>
      <c r="W436" s="162">
        <f t="shared" si="81"/>
        <v>68</v>
      </c>
      <c r="X436" s="162">
        <f t="shared" si="82"/>
        <v>71</v>
      </c>
      <c r="Y436" s="162">
        <f t="shared" si="83"/>
        <v>72</v>
      </c>
      <c r="Z436" s="162">
        <f t="shared" si="84"/>
        <v>75</v>
      </c>
      <c r="AA436" s="162">
        <f t="shared" si="85"/>
        <v>76</v>
      </c>
    </row>
    <row r="437" spans="1:27">
      <c r="A437" s="73">
        <v>436</v>
      </c>
      <c r="B437" s="73" t="str">
        <f t="shared" si="77"/>
        <v>ABCDGHJL</v>
      </c>
      <c r="C437" s="73" t="s">
        <v>164</v>
      </c>
      <c r="D437" s="73" t="s">
        <v>150</v>
      </c>
      <c r="E437" s="73" t="s">
        <v>95</v>
      </c>
      <c r="F437" s="73" t="s">
        <v>96</v>
      </c>
      <c r="G437" s="73" t="s">
        <v>93</v>
      </c>
      <c r="H437" s="73" t="s">
        <v>101</v>
      </c>
      <c r="I437" s="73" t="s">
        <v>178</v>
      </c>
      <c r="J437" s="73" t="s">
        <v>151</v>
      </c>
      <c r="K437" s="162">
        <f t="shared" si="86"/>
        <v>72</v>
      </c>
      <c r="L437" s="162">
        <f t="shared" si="87"/>
        <v>71</v>
      </c>
      <c r="M437" s="162">
        <f t="shared" si="88"/>
        <v>66</v>
      </c>
      <c r="N437" s="162">
        <f t="shared" si="89"/>
        <v>67</v>
      </c>
      <c r="O437" s="162">
        <f t="shared" si="90"/>
        <v>65</v>
      </c>
      <c r="P437" s="162">
        <f t="shared" si="91"/>
        <v>68</v>
      </c>
      <c r="Q437" s="162">
        <f t="shared" si="92"/>
        <v>76</v>
      </c>
      <c r="R437" s="162">
        <f t="shared" si="93"/>
        <v>74</v>
      </c>
      <c r="S437" s="162"/>
      <c r="T437" s="162">
        <f t="shared" si="78"/>
        <v>65</v>
      </c>
      <c r="U437" s="162">
        <f t="shared" si="79"/>
        <v>66</v>
      </c>
      <c r="V437" s="162">
        <f t="shared" si="80"/>
        <v>67</v>
      </c>
      <c r="W437" s="162">
        <f t="shared" si="81"/>
        <v>68</v>
      </c>
      <c r="X437" s="162">
        <f t="shared" si="82"/>
        <v>71</v>
      </c>
      <c r="Y437" s="162">
        <f t="shared" si="83"/>
        <v>72</v>
      </c>
      <c r="Z437" s="162">
        <f t="shared" si="84"/>
        <v>74</v>
      </c>
      <c r="AA437" s="162">
        <f t="shared" si="85"/>
        <v>76</v>
      </c>
    </row>
    <row r="438" spans="1:27">
      <c r="A438" s="73">
        <v>437</v>
      </c>
      <c r="B438" s="73" t="str">
        <f t="shared" si="77"/>
        <v>ABCDGHJK</v>
      </c>
      <c r="C438" s="73" t="s">
        <v>164</v>
      </c>
      <c r="D438" s="73" t="s">
        <v>150</v>
      </c>
      <c r="E438" s="73" t="s">
        <v>95</v>
      </c>
      <c r="F438" s="73" t="s">
        <v>96</v>
      </c>
      <c r="G438" s="73" t="s">
        <v>93</v>
      </c>
      <c r="H438" s="73" t="s">
        <v>101</v>
      </c>
      <c r="I438" s="73" t="s">
        <v>151</v>
      </c>
      <c r="J438" s="73" t="s">
        <v>165</v>
      </c>
      <c r="K438" s="162">
        <f t="shared" si="86"/>
        <v>72</v>
      </c>
      <c r="L438" s="162">
        <f t="shared" si="87"/>
        <v>71</v>
      </c>
      <c r="M438" s="162">
        <f t="shared" si="88"/>
        <v>66</v>
      </c>
      <c r="N438" s="162">
        <f t="shared" si="89"/>
        <v>67</v>
      </c>
      <c r="O438" s="162">
        <f t="shared" si="90"/>
        <v>65</v>
      </c>
      <c r="P438" s="162">
        <f t="shared" si="91"/>
        <v>68</v>
      </c>
      <c r="Q438" s="162">
        <f t="shared" si="92"/>
        <v>74</v>
      </c>
      <c r="R438" s="162">
        <f t="shared" si="93"/>
        <v>75</v>
      </c>
      <c r="S438" s="162"/>
      <c r="T438" s="162">
        <f t="shared" si="78"/>
        <v>65</v>
      </c>
      <c r="U438" s="162">
        <f t="shared" si="79"/>
        <v>66</v>
      </c>
      <c r="V438" s="162">
        <f t="shared" si="80"/>
        <v>67</v>
      </c>
      <c r="W438" s="162">
        <f t="shared" si="81"/>
        <v>68</v>
      </c>
      <c r="X438" s="162">
        <f t="shared" si="82"/>
        <v>71</v>
      </c>
      <c r="Y438" s="162">
        <f t="shared" si="83"/>
        <v>72</v>
      </c>
      <c r="Z438" s="162">
        <f t="shared" si="84"/>
        <v>74</v>
      </c>
      <c r="AA438" s="162">
        <f t="shared" si="85"/>
        <v>75</v>
      </c>
    </row>
    <row r="439" spans="1:27">
      <c r="A439" s="73">
        <v>438</v>
      </c>
      <c r="B439" s="73" t="str">
        <f t="shared" si="77"/>
        <v>ABCDGHIL</v>
      </c>
      <c r="C439" s="73" t="s">
        <v>164</v>
      </c>
      <c r="D439" s="73" t="s">
        <v>150</v>
      </c>
      <c r="E439" s="73" t="s">
        <v>95</v>
      </c>
      <c r="F439" s="73" t="s">
        <v>96</v>
      </c>
      <c r="G439" s="73" t="s">
        <v>93</v>
      </c>
      <c r="H439" s="73" t="s">
        <v>101</v>
      </c>
      <c r="I439" s="73" t="s">
        <v>178</v>
      </c>
      <c r="J439" s="73" t="s">
        <v>177</v>
      </c>
      <c r="K439" s="162">
        <f t="shared" si="86"/>
        <v>72</v>
      </c>
      <c r="L439" s="162">
        <f t="shared" si="87"/>
        <v>71</v>
      </c>
      <c r="M439" s="162">
        <f t="shared" si="88"/>
        <v>66</v>
      </c>
      <c r="N439" s="162">
        <f t="shared" si="89"/>
        <v>67</v>
      </c>
      <c r="O439" s="162">
        <f t="shared" si="90"/>
        <v>65</v>
      </c>
      <c r="P439" s="162">
        <f t="shared" si="91"/>
        <v>68</v>
      </c>
      <c r="Q439" s="162">
        <f t="shared" si="92"/>
        <v>76</v>
      </c>
      <c r="R439" s="162">
        <f t="shared" si="93"/>
        <v>73</v>
      </c>
      <c r="S439" s="162"/>
      <c r="T439" s="162">
        <f t="shared" si="78"/>
        <v>65</v>
      </c>
      <c r="U439" s="162">
        <f t="shared" si="79"/>
        <v>66</v>
      </c>
      <c r="V439" s="162">
        <f t="shared" si="80"/>
        <v>67</v>
      </c>
      <c r="W439" s="162">
        <f t="shared" si="81"/>
        <v>68</v>
      </c>
      <c r="X439" s="162">
        <f t="shared" si="82"/>
        <v>71</v>
      </c>
      <c r="Y439" s="162">
        <f t="shared" si="83"/>
        <v>72</v>
      </c>
      <c r="Z439" s="162">
        <f t="shared" si="84"/>
        <v>73</v>
      </c>
      <c r="AA439" s="162">
        <f t="shared" si="85"/>
        <v>76</v>
      </c>
    </row>
    <row r="440" spans="1:27">
      <c r="A440" s="73">
        <v>439</v>
      </c>
      <c r="B440" s="73" t="str">
        <f t="shared" si="77"/>
        <v>ABCDGHIK</v>
      </c>
      <c r="C440" s="73" t="s">
        <v>164</v>
      </c>
      <c r="D440" s="73" t="s">
        <v>150</v>
      </c>
      <c r="E440" s="73" t="s">
        <v>95</v>
      </c>
      <c r="F440" s="73" t="s">
        <v>96</v>
      </c>
      <c r="G440" s="73" t="s">
        <v>93</v>
      </c>
      <c r="H440" s="73" t="s">
        <v>101</v>
      </c>
      <c r="I440" s="73" t="s">
        <v>177</v>
      </c>
      <c r="J440" s="73" t="s">
        <v>165</v>
      </c>
      <c r="K440" s="162">
        <f t="shared" si="86"/>
        <v>72</v>
      </c>
      <c r="L440" s="162">
        <f t="shared" si="87"/>
        <v>71</v>
      </c>
      <c r="M440" s="162">
        <f t="shared" si="88"/>
        <v>66</v>
      </c>
      <c r="N440" s="162">
        <f t="shared" si="89"/>
        <v>67</v>
      </c>
      <c r="O440" s="162">
        <f t="shared" si="90"/>
        <v>65</v>
      </c>
      <c r="P440" s="162">
        <f t="shared" si="91"/>
        <v>68</v>
      </c>
      <c r="Q440" s="162">
        <f t="shared" si="92"/>
        <v>73</v>
      </c>
      <c r="R440" s="162">
        <f t="shared" si="93"/>
        <v>75</v>
      </c>
      <c r="S440" s="162"/>
      <c r="T440" s="162">
        <f t="shared" si="78"/>
        <v>65</v>
      </c>
      <c r="U440" s="162">
        <f t="shared" si="79"/>
        <v>66</v>
      </c>
      <c r="V440" s="162">
        <f t="shared" si="80"/>
        <v>67</v>
      </c>
      <c r="W440" s="162">
        <f t="shared" si="81"/>
        <v>68</v>
      </c>
      <c r="X440" s="162">
        <f t="shared" si="82"/>
        <v>71</v>
      </c>
      <c r="Y440" s="162">
        <f t="shared" si="83"/>
        <v>72</v>
      </c>
      <c r="Z440" s="162">
        <f t="shared" si="84"/>
        <v>73</v>
      </c>
      <c r="AA440" s="162">
        <f t="shared" si="85"/>
        <v>75</v>
      </c>
    </row>
    <row r="441" spans="1:27">
      <c r="A441" s="73">
        <v>440</v>
      </c>
      <c r="B441" s="73" t="str">
        <f t="shared" si="77"/>
        <v>ABCDGHIJ</v>
      </c>
      <c r="C441" s="73" t="s">
        <v>164</v>
      </c>
      <c r="D441" s="73" t="s">
        <v>150</v>
      </c>
      <c r="E441" s="73" t="s">
        <v>95</v>
      </c>
      <c r="F441" s="73" t="s">
        <v>96</v>
      </c>
      <c r="G441" s="73" t="s">
        <v>93</v>
      </c>
      <c r="H441" s="73" t="s">
        <v>101</v>
      </c>
      <c r="I441" s="73" t="s">
        <v>177</v>
      </c>
      <c r="J441" s="73" t="s">
        <v>151</v>
      </c>
      <c r="K441" s="162">
        <f t="shared" si="86"/>
        <v>72</v>
      </c>
      <c r="L441" s="162">
        <f t="shared" si="87"/>
        <v>71</v>
      </c>
      <c r="M441" s="162">
        <f t="shared" si="88"/>
        <v>66</v>
      </c>
      <c r="N441" s="162">
        <f t="shared" si="89"/>
        <v>67</v>
      </c>
      <c r="O441" s="162">
        <f t="shared" si="90"/>
        <v>65</v>
      </c>
      <c r="P441" s="162">
        <f t="shared" si="91"/>
        <v>68</v>
      </c>
      <c r="Q441" s="162">
        <f t="shared" si="92"/>
        <v>73</v>
      </c>
      <c r="R441" s="162">
        <f t="shared" si="93"/>
        <v>74</v>
      </c>
      <c r="S441" s="162"/>
      <c r="T441" s="162">
        <f t="shared" si="78"/>
        <v>65</v>
      </c>
      <c r="U441" s="162">
        <f t="shared" si="79"/>
        <v>66</v>
      </c>
      <c r="V441" s="162">
        <f t="shared" si="80"/>
        <v>67</v>
      </c>
      <c r="W441" s="162">
        <f t="shared" si="81"/>
        <v>68</v>
      </c>
      <c r="X441" s="162">
        <f t="shared" si="82"/>
        <v>71</v>
      </c>
      <c r="Y441" s="162">
        <f t="shared" si="83"/>
        <v>72</v>
      </c>
      <c r="Z441" s="162">
        <f t="shared" si="84"/>
        <v>73</v>
      </c>
      <c r="AA441" s="162">
        <f t="shared" si="85"/>
        <v>74</v>
      </c>
    </row>
    <row r="442" spans="1:27">
      <c r="A442" s="73">
        <v>441</v>
      </c>
      <c r="B442" s="73" t="str">
        <f t="shared" si="77"/>
        <v>ABCDFJKL</v>
      </c>
      <c r="C442" s="73" t="s">
        <v>96</v>
      </c>
      <c r="D442" s="73" t="s">
        <v>151</v>
      </c>
      <c r="E442" s="73" t="s">
        <v>95</v>
      </c>
      <c r="F442" s="73" t="s">
        <v>101</v>
      </c>
      <c r="G442" s="73" t="s">
        <v>93</v>
      </c>
      <c r="H442" s="73" t="s">
        <v>103</v>
      </c>
      <c r="I442" s="73" t="s">
        <v>178</v>
      </c>
      <c r="J442" s="73" t="s">
        <v>165</v>
      </c>
      <c r="K442" s="162">
        <f t="shared" si="86"/>
        <v>67</v>
      </c>
      <c r="L442" s="162">
        <f t="shared" si="87"/>
        <v>74</v>
      </c>
      <c r="M442" s="162">
        <f t="shared" si="88"/>
        <v>66</v>
      </c>
      <c r="N442" s="162">
        <f t="shared" si="89"/>
        <v>68</v>
      </c>
      <c r="O442" s="162">
        <f t="shared" si="90"/>
        <v>65</v>
      </c>
      <c r="P442" s="162">
        <f t="shared" si="91"/>
        <v>70</v>
      </c>
      <c r="Q442" s="162">
        <f t="shared" si="92"/>
        <v>76</v>
      </c>
      <c r="R442" s="162">
        <f t="shared" si="93"/>
        <v>75</v>
      </c>
      <c r="S442" s="162"/>
      <c r="T442" s="162">
        <f t="shared" si="78"/>
        <v>65</v>
      </c>
      <c r="U442" s="162">
        <f t="shared" si="79"/>
        <v>66</v>
      </c>
      <c r="V442" s="162">
        <f t="shared" si="80"/>
        <v>67</v>
      </c>
      <c r="W442" s="162">
        <f t="shared" si="81"/>
        <v>68</v>
      </c>
      <c r="X442" s="162">
        <f t="shared" si="82"/>
        <v>70</v>
      </c>
      <c r="Y442" s="162">
        <f t="shared" si="83"/>
        <v>74</v>
      </c>
      <c r="Z442" s="162">
        <f t="shared" si="84"/>
        <v>75</v>
      </c>
      <c r="AA442" s="162">
        <f t="shared" si="85"/>
        <v>76</v>
      </c>
    </row>
    <row r="443" spans="1:27">
      <c r="A443" s="73">
        <v>442</v>
      </c>
      <c r="B443" s="73" t="str">
        <f t="shared" si="77"/>
        <v>ABCDFIKL</v>
      </c>
      <c r="C443" s="73" t="s">
        <v>96</v>
      </c>
      <c r="D443" s="73" t="s">
        <v>177</v>
      </c>
      <c r="E443" s="73" t="s">
        <v>95</v>
      </c>
      <c r="F443" s="73" t="s">
        <v>101</v>
      </c>
      <c r="G443" s="73" t="s">
        <v>93</v>
      </c>
      <c r="H443" s="73" t="s">
        <v>103</v>
      </c>
      <c r="I443" s="73" t="s">
        <v>178</v>
      </c>
      <c r="J443" s="73" t="s">
        <v>165</v>
      </c>
      <c r="K443" s="162">
        <f t="shared" si="86"/>
        <v>67</v>
      </c>
      <c r="L443" s="162">
        <f t="shared" si="87"/>
        <v>73</v>
      </c>
      <c r="M443" s="162">
        <f t="shared" si="88"/>
        <v>66</v>
      </c>
      <c r="N443" s="162">
        <f t="shared" si="89"/>
        <v>68</v>
      </c>
      <c r="O443" s="162">
        <f t="shared" si="90"/>
        <v>65</v>
      </c>
      <c r="P443" s="162">
        <f t="shared" si="91"/>
        <v>70</v>
      </c>
      <c r="Q443" s="162">
        <f t="shared" si="92"/>
        <v>76</v>
      </c>
      <c r="R443" s="162">
        <f t="shared" si="93"/>
        <v>75</v>
      </c>
      <c r="S443" s="162"/>
      <c r="T443" s="162">
        <f t="shared" si="78"/>
        <v>65</v>
      </c>
      <c r="U443" s="162">
        <f t="shared" si="79"/>
        <v>66</v>
      </c>
      <c r="V443" s="162">
        <f t="shared" si="80"/>
        <v>67</v>
      </c>
      <c r="W443" s="162">
        <f t="shared" si="81"/>
        <v>68</v>
      </c>
      <c r="X443" s="162">
        <f t="shared" si="82"/>
        <v>70</v>
      </c>
      <c r="Y443" s="162">
        <f t="shared" si="83"/>
        <v>73</v>
      </c>
      <c r="Z443" s="162">
        <f t="shared" si="84"/>
        <v>75</v>
      </c>
      <c r="AA443" s="162">
        <f t="shared" si="85"/>
        <v>76</v>
      </c>
    </row>
    <row r="444" spans="1:27">
      <c r="A444" s="73">
        <v>443</v>
      </c>
      <c r="B444" s="73" t="str">
        <f t="shared" si="77"/>
        <v>ABCDFIJL</v>
      </c>
      <c r="C444" s="73" t="s">
        <v>96</v>
      </c>
      <c r="D444" s="73" t="s">
        <v>151</v>
      </c>
      <c r="E444" s="73" t="s">
        <v>95</v>
      </c>
      <c r="F444" s="73" t="s">
        <v>101</v>
      </c>
      <c r="G444" s="73" t="s">
        <v>93</v>
      </c>
      <c r="H444" s="73" t="s">
        <v>103</v>
      </c>
      <c r="I444" s="73" t="s">
        <v>178</v>
      </c>
      <c r="J444" s="73" t="s">
        <v>177</v>
      </c>
      <c r="K444" s="162">
        <f t="shared" si="86"/>
        <v>67</v>
      </c>
      <c r="L444" s="162">
        <f t="shared" si="87"/>
        <v>74</v>
      </c>
      <c r="M444" s="162">
        <f t="shared" si="88"/>
        <v>66</v>
      </c>
      <c r="N444" s="162">
        <f t="shared" si="89"/>
        <v>68</v>
      </c>
      <c r="O444" s="162">
        <f t="shared" si="90"/>
        <v>65</v>
      </c>
      <c r="P444" s="162">
        <f t="shared" si="91"/>
        <v>70</v>
      </c>
      <c r="Q444" s="162">
        <f t="shared" si="92"/>
        <v>76</v>
      </c>
      <c r="R444" s="162">
        <f t="shared" si="93"/>
        <v>73</v>
      </c>
      <c r="S444" s="162"/>
      <c r="T444" s="162">
        <f t="shared" si="78"/>
        <v>65</v>
      </c>
      <c r="U444" s="162">
        <f t="shared" si="79"/>
        <v>66</v>
      </c>
      <c r="V444" s="162">
        <f t="shared" si="80"/>
        <v>67</v>
      </c>
      <c r="W444" s="162">
        <f t="shared" si="81"/>
        <v>68</v>
      </c>
      <c r="X444" s="162">
        <f t="shared" si="82"/>
        <v>70</v>
      </c>
      <c r="Y444" s="162">
        <f t="shared" si="83"/>
        <v>73</v>
      </c>
      <c r="Z444" s="162">
        <f t="shared" si="84"/>
        <v>74</v>
      </c>
      <c r="AA444" s="162">
        <f t="shared" si="85"/>
        <v>76</v>
      </c>
    </row>
    <row r="445" spans="1:27">
      <c r="A445" s="73">
        <v>444</v>
      </c>
      <c r="B445" s="73" t="str">
        <f t="shared" si="77"/>
        <v>ABCDFIJK</v>
      </c>
      <c r="C445" s="73" t="s">
        <v>96</v>
      </c>
      <c r="D445" s="73" t="s">
        <v>151</v>
      </c>
      <c r="E445" s="73" t="s">
        <v>95</v>
      </c>
      <c r="F445" s="73" t="s">
        <v>101</v>
      </c>
      <c r="G445" s="73" t="s">
        <v>93</v>
      </c>
      <c r="H445" s="73" t="s">
        <v>103</v>
      </c>
      <c r="I445" s="73" t="s">
        <v>177</v>
      </c>
      <c r="J445" s="73" t="s">
        <v>165</v>
      </c>
      <c r="K445" s="162">
        <f t="shared" si="86"/>
        <v>67</v>
      </c>
      <c r="L445" s="162">
        <f t="shared" si="87"/>
        <v>74</v>
      </c>
      <c r="M445" s="162">
        <f t="shared" si="88"/>
        <v>66</v>
      </c>
      <c r="N445" s="162">
        <f t="shared" si="89"/>
        <v>68</v>
      </c>
      <c r="O445" s="162">
        <f t="shared" si="90"/>
        <v>65</v>
      </c>
      <c r="P445" s="162">
        <f t="shared" si="91"/>
        <v>70</v>
      </c>
      <c r="Q445" s="162">
        <f t="shared" si="92"/>
        <v>73</v>
      </c>
      <c r="R445" s="162">
        <f t="shared" si="93"/>
        <v>75</v>
      </c>
      <c r="S445" s="162"/>
      <c r="T445" s="162">
        <f t="shared" si="78"/>
        <v>65</v>
      </c>
      <c r="U445" s="162">
        <f t="shared" si="79"/>
        <v>66</v>
      </c>
      <c r="V445" s="162">
        <f t="shared" si="80"/>
        <v>67</v>
      </c>
      <c r="W445" s="162">
        <f t="shared" si="81"/>
        <v>68</v>
      </c>
      <c r="X445" s="162">
        <f t="shared" si="82"/>
        <v>70</v>
      </c>
      <c r="Y445" s="162">
        <f t="shared" si="83"/>
        <v>73</v>
      </c>
      <c r="Z445" s="162">
        <f t="shared" si="84"/>
        <v>74</v>
      </c>
      <c r="AA445" s="162">
        <f t="shared" si="85"/>
        <v>75</v>
      </c>
    </row>
    <row r="446" spans="1:27">
      <c r="A446" s="73">
        <v>445</v>
      </c>
      <c r="B446" s="73" t="str">
        <f t="shared" si="77"/>
        <v>ABCDFHKL</v>
      </c>
      <c r="C446" s="73" t="s">
        <v>164</v>
      </c>
      <c r="D446" s="73" t="s">
        <v>103</v>
      </c>
      <c r="E446" s="73" t="s">
        <v>95</v>
      </c>
      <c r="F446" s="73" t="s">
        <v>96</v>
      </c>
      <c r="G446" s="73" t="s">
        <v>93</v>
      </c>
      <c r="H446" s="73" t="s">
        <v>101</v>
      </c>
      <c r="I446" s="73" t="s">
        <v>178</v>
      </c>
      <c r="J446" s="73" t="s">
        <v>165</v>
      </c>
      <c r="K446" s="162">
        <f t="shared" si="86"/>
        <v>72</v>
      </c>
      <c r="L446" s="162">
        <f t="shared" si="87"/>
        <v>70</v>
      </c>
      <c r="M446" s="162">
        <f t="shared" si="88"/>
        <v>66</v>
      </c>
      <c r="N446" s="162">
        <f t="shared" si="89"/>
        <v>67</v>
      </c>
      <c r="O446" s="162">
        <f t="shared" si="90"/>
        <v>65</v>
      </c>
      <c r="P446" s="162">
        <f t="shared" si="91"/>
        <v>68</v>
      </c>
      <c r="Q446" s="162">
        <f t="shared" si="92"/>
        <v>76</v>
      </c>
      <c r="R446" s="162">
        <f t="shared" si="93"/>
        <v>75</v>
      </c>
      <c r="S446" s="162"/>
      <c r="T446" s="162">
        <f t="shared" si="78"/>
        <v>65</v>
      </c>
      <c r="U446" s="162">
        <f t="shared" si="79"/>
        <v>66</v>
      </c>
      <c r="V446" s="162">
        <f t="shared" si="80"/>
        <v>67</v>
      </c>
      <c r="W446" s="162">
        <f t="shared" si="81"/>
        <v>68</v>
      </c>
      <c r="X446" s="162">
        <f t="shared" si="82"/>
        <v>70</v>
      </c>
      <c r="Y446" s="162">
        <f t="shared" si="83"/>
        <v>72</v>
      </c>
      <c r="Z446" s="162">
        <f t="shared" si="84"/>
        <v>75</v>
      </c>
      <c r="AA446" s="162">
        <f t="shared" si="85"/>
        <v>76</v>
      </c>
    </row>
    <row r="447" spans="1:27">
      <c r="A447" s="73">
        <v>446</v>
      </c>
      <c r="B447" s="73" t="str">
        <f t="shared" si="77"/>
        <v>ABCDFHJL</v>
      </c>
      <c r="C447" s="73" t="s">
        <v>96</v>
      </c>
      <c r="D447" s="73" t="s">
        <v>151</v>
      </c>
      <c r="E447" s="73" t="s">
        <v>95</v>
      </c>
      <c r="F447" s="73" t="s">
        <v>101</v>
      </c>
      <c r="G447" s="73" t="s">
        <v>93</v>
      </c>
      <c r="H447" s="73" t="s">
        <v>103</v>
      </c>
      <c r="I447" s="73" t="s">
        <v>178</v>
      </c>
      <c r="J447" s="73" t="s">
        <v>164</v>
      </c>
      <c r="K447" s="162">
        <f t="shared" si="86"/>
        <v>67</v>
      </c>
      <c r="L447" s="162">
        <f t="shared" si="87"/>
        <v>74</v>
      </c>
      <c r="M447" s="162">
        <f t="shared" si="88"/>
        <v>66</v>
      </c>
      <c r="N447" s="162">
        <f t="shared" si="89"/>
        <v>68</v>
      </c>
      <c r="O447" s="162">
        <f t="shared" si="90"/>
        <v>65</v>
      </c>
      <c r="P447" s="162">
        <f t="shared" si="91"/>
        <v>70</v>
      </c>
      <c r="Q447" s="162">
        <f t="shared" si="92"/>
        <v>76</v>
      </c>
      <c r="R447" s="162">
        <f t="shared" si="93"/>
        <v>72</v>
      </c>
      <c r="S447" s="162"/>
      <c r="T447" s="162">
        <f t="shared" si="78"/>
        <v>65</v>
      </c>
      <c r="U447" s="162">
        <f t="shared" si="79"/>
        <v>66</v>
      </c>
      <c r="V447" s="162">
        <f t="shared" si="80"/>
        <v>67</v>
      </c>
      <c r="W447" s="162">
        <f t="shared" si="81"/>
        <v>68</v>
      </c>
      <c r="X447" s="162">
        <f t="shared" si="82"/>
        <v>70</v>
      </c>
      <c r="Y447" s="162">
        <f t="shared" si="83"/>
        <v>72</v>
      </c>
      <c r="Z447" s="162">
        <f t="shared" si="84"/>
        <v>74</v>
      </c>
      <c r="AA447" s="162">
        <f t="shared" si="85"/>
        <v>76</v>
      </c>
    </row>
    <row r="448" spans="1:27">
      <c r="A448" s="73">
        <v>447</v>
      </c>
      <c r="B448" s="73" t="str">
        <f t="shared" si="77"/>
        <v>ABCDFHJK</v>
      </c>
      <c r="C448" s="73" t="s">
        <v>164</v>
      </c>
      <c r="D448" s="73" t="s">
        <v>151</v>
      </c>
      <c r="E448" s="73" t="s">
        <v>95</v>
      </c>
      <c r="F448" s="73" t="s">
        <v>96</v>
      </c>
      <c r="G448" s="73" t="s">
        <v>93</v>
      </c>
      <c r="H448" s="73" t="s">
        <v>103</v>
      </c>
      <c r="I448" s="73" t="s">
        <v>101</v>
      </c>
      <c r="J448" s="73" t="s">
        <v>165</v>
      </c>
      <c r="K448" s="162">
        <f t="shared" si="86"/>
        <v>72</v>
      </c>
      <c r="L448" s="162">
        <f t="shared" si="87"/>
        <v>74</v>
      </c>
      <c r="M448" s="162">
        <f t="shared" si="88"/>
        <v>66</v>
      </c>
      <c r="N448" s="162">
        <f t="shared" si="89"/>
        <v>67</v>
      </c>
      <c r="O448" s="162">
        <f t="shared" si="90"/>
        <v>65</v>
      </c>
      <c r="P448" s="162">
        <f t="shared" si="91"/>
        <v>70</v>
      </c>
      <c r="Q448" s="162">
        <f t="shared" si="92"/>
        <v>68</v>
      </c>
      <c r="R448" s="162">
        <f t="shared" si="93"/>
        <v>75</v>
      </c>
      <c r="S448" s="162"/>
      <c r="T448" s="162">
        <f t="shared" si="78"/>
        <v>65</v>
      </c>
      <c r="U448" s="162">
        <f t="shared" si="79"/>
        <v>66</v>
      </c>
      <c r="V448" s="162">
        <f t="shared" si="80"/>
        <v>67</v>
      </c>
      <c r="W448" s="162">
        <f t="shared" si="81"/>
        <v>68</v>
      </c>
      <c r="X448" s="162">
        <f t="shared" si="82"/>
        <v>70</v>
      </c>
      <c r="Y448" s="162">
        <f t="shared" si="83"/>
        <v>72</v>
      </c>
      <c r="Z448" s="162">
        <f t="shared" si="84"/>
        <v>74</v>
      </c>
      <c r="AA448" s="162">
        <f t="shared" si="85"/>
        <v>75</v>
      </c>
    </row>
    <row r="449" spans="1:27">
      <c r="A449" s="73">
        <v>448</v>
      </c>
      <c r="B449" s="73" t="str">
        <f t="shared" si="77"/>
        <v>ABCDFHIL</v>
      </c>
      <c r="C449" s="73" t="s">
        <v>164</v>
      </c>
      <c r="D449" s="73" t="s">
        <v>103</v>
      </c>
      <c r="E449" s="73" t="s">
        <v>95</v>
      </c>
      <c r="F449" s="73" t="s">
        <v>96</v>
      </c>
      <c r="G449" s="73" t="s">
        <v>93</v>
      </c>
      <c r="H449" s="73" t="s">
        <v>101</v>
      </c>
      <c r="I449" s="73" t="s">
        <v>178</v>
      </c>
      <c r="J449" s="73" t="s">
        <v>177</v>
      </c>
      <c r="K449" s="162">
        <f t="shared" si="86"/>
        <v>72</v>
      </c>
      <c r="L449" s="162">
        <f t="shared" si="87"/>
        <v>70</v>
      </c>
      <c r="M449" s="162">
        <f t="shared" si="88"/>
        <v>66</v>
      </c>
      <c r="N449" s="162">
        <f t="shared" si="89"/>
        <v>67</v>
      </c>
      <c r="O449" s="162">
        <f t="shared" si="90"/>
        <v>65</v>
      </c>
      <c r="P449" s="162">
        <f t="shared" si="91"/>
        <v>68</v>
      </c>
      <c r="Q449" s="162">
        <f t="shared" si="92"/>
        <v>76</v>
      </c>
      <c r="R449" s="162">
        <f t="shared" si="93"/>
        <v>73</v>
      </c>
      <c r="S449" s="162"/>
      <c r="T449" s="162">
        <f t="shared" si="78"/>
        <v>65</v>
      </c>
      <c r="U449" s="162">
        <f t="shared" si="79"/>
        <v>66</v>
      </c>
      <c r="V449" s="162">
        <f t="shared" si="80"/>
        <v>67</v>
      </c>
      <c r="W449" s="162">
        <f t="shared" si="81"/>
        <v>68</v>
      </c>
      <c r="X449" s="162">
        <f t="shared" si="82"/>
        <v>70</v>
      </c>
      <c r="Y449" s="162">
        <f t="shared" si="83"/>
        <v>72</v>
      </c>
      <c r="Z449" s="162">
        <f t="shared" si="84"/>
        <v>73</v>
      </c>
      <c r="AA449" s="162">
        <f t="shared" si="85"/>
        <v>76</v>
      </c>
    </row>
    <row r="450" spans="1:27">
      <c r="A450" s="73">
        <v>449</v>
      </c>
      <c r="B450" s="73" t="str">
        <f t="shared" si="77"/>
        <v>ABCDFHIK</v>
      </c>
      <c r="C450" s="73" t="s">
        <v>164</v>
      </c>
      <c r="D450" s="73" t="s">
        <v>103</v>
      </c>
      <c r="E450" s="73" t="s">
        <v>95</v>
      </c>
      <c r="F450" s="73" t="s">
        <v>96</v>
      </c>
      <c r="G450" s="73" t="s">
        <v>93</v>
      </c>
      <c r="H450" s="73" t="s">
        <v>101</v>
      </c>
      <c r="I450" s="73" t="s">
        <v>177</v>
      </c>
      <c r="J450" s="73" t="s">
        <v>165</v>
      </c>
      <c r="K450" s="162">
        <f t="shared" si="86"/>
        <v>72</v>
      </c>
      <c r="L450" s="162">
        <f t="shared" si="87"/>
        <v>70</v>
      </c>
      <c r="M450" s="162">
        <f t="shared" si="88"/>
        <v>66</v>
      </c>
      <c r="N450" s="162">
        <f t="shared" si="89"/>
        <v>67</v>
      </c>
      <c r="O450" s="162">
        <f t="shared" si="90"/>
        <v>65</v>
      </c>
      <c r="P450" s="162">
        <f t="shared" si="91"/>
        <v>68</v>
      </c>
      <c r="Q450" s="162">
        <f t="shared" si="92"/>
        <v>73</v>
      </c>
      <c r="R450" s="162">
        <f t="shared" si="93"/>
        <v>75</v>
      </c>
      <c r="S450" s="162"/>
      <c r="T450" s="162">
        <f t="shared" si="78"/>
        <v>65</v>
      </c>
      <c r="U450" s="162">
        <f t="shared" si="79"/>
        <v>66</v>
      </c>
      <c r="V450" s="162">
        <f t="shared" si="80"/>
        <v>67</v>
      </c>
      <c r="W450" s="162">
        <f t="shared" si="81"/>
        <v>68</v>
      </c>
      <c r="X450" s="162">
        <f t="shared" si="82"/>
        <v>70</v>
      </c>
      <c r="Y450" s="162">
        <f t="shared" si="83"/>
        <v>72</v>
      </c>
      <c r="Z450" s="162">
        <f t="shared" si="84"/>
        <v>73</v>
      </c>
      <c r="AA450" s="162">
        <f t="shared" si="85"/>
        <v>75</v>
      </c>
    </row>
    <row r="451" spans="1:27">
      <c r="A451" s="73">
        <v>450</v>
      </c>
      <c r="B451" s="73" t="str">
        <f t="shared" ref="B451:B495" si="94">CONCATENATE(CHAR(T451),CHAR(U451),CHAR(V451),CHAR(W451),CHAR(X451),CHAR(Y451),CHAR(Z451),CHAR(AA451))</f>
        <v>ABCDFHIJ</v>
      </c>
      <c r="C451" s="73" t="s">
        <v>164</v>
      </c>
      <c r="D451" s="73" t="s">
        <v>151</v>
      </c>
      <c r="E451" s="73" t="s">
        <v>95</v>
      </c>
      <c r="F451" s="73" t="s">
        <v>96</v>
      </c>
      <c r="G451" s="73" t="s">
        <v>93</v>
      </c>
      <c r="H451" s="73" t="s">
        <v>103</v>
      </c>
      <c r="I451" s="73" t="s">
        <v>101</v>
      </c>
      <c r="J451" s="73" t="s">
        <v>177</v>
      </c>
      <c r="K451" s="162">
        <f t="shared" si="86"/>
        <v>72</v>
      </c>
      <c r="L451" s="162">
        <f t="shared" si="87"/>
        <v>74</v>
      </c>
      <c r="M451" s="162">
        <f t="shared" si="88"/>
        <v>66</v>
      </c>
      <c r="N451" s="162">
        <f t="shared" si="89"/>
        <v>67</v>
      </c>
      <c r="O451" s="162">
        <f t="shared" si="90"/>
        <v>65</v>
      </c>
      <c r="P451" s="162">
        <f t="shared" si="91"/>
        <v>70</v>
      </c>
      <c r="Q451" s="162">
        <f t="shared" si="92"/>
        <v>68</v>
      </c>
      <c r="R451" s="162">
        <f t="shared" si="93"/>
        <v>73</v>
      </c>
      <c r="S451" s="162"/>
      <c r="T451" s="162">
        <f t="shared" ref="T451:T496" si="95">SMALL($K451:$R451,1)</f>
        <v>65</v>
      </c>
      <c r="U451" s="162">
        <f t="shared" ref="U451:U496" si="96">SMALL($K451:$R451,2)</f>
        <v>66</v>
      </c>
      <c r="V451" s="162">
        <f t="shared" ref="V451:V496" si="97">SMALL($K451:$R451,3)</f>
        <v>67</v>
      </c>
      <c r="W451" s="162">
        <f t="shared" ref="W451:W496" si="98">SMALL($K451:$R451,4)</f>
        <v>68</v>
      </c>
      <c r="X451" s="162">
        <f t="shared" ref="X451:X496" si="99">SMALL($K451:$R451,5)</f>
        <v>70</v>
      </c>
      <c r="Y451" s="162">
        <f t="shared" ref="Y451:Y496" si="100">SMALL($K451:$R451,6)</f>
        <v>72</v>
      </c>
      <c r="Z451" s="162">
        <f t="shared" ref="Z451:Z496" si="101">SMALL($K451:$R451,7)</f>
        <v>73</v>
      </c>
      <c r="AA451" s="162">
        <f t="shared" ref="AA451:AA496" si="102">SMALL($K451:$R451,8)</f>
        <v>74</v>
      </c>
    </row>
    <row r="452" spans="1:27">
      <c r="A452" s="73">
        <v>451</v>
      </c>
      <c r="B452" s="73" t="str">
        <f t="shared" si="94"/>
        <v>ABCDFGKL</v>
      </c>
      <c r="C452" s="73" t="s">
        <v>96</v>
      </c>
      <c r="D452" s="73" t="s">
        <v>150</v>
      </c>
      <c r="E452" s="73" t="s">
        <v>95</v>
      </c>
      <c r="F452" s="73" t="s">
        <v>101</v>
      </c>
      <c r="G452" s="73" t="s">
        <v>93</v>
      </c>
      <c r="H452" s="73" t="s">
        <v>103</v>
      </c>
      <c r="I452" s="73" t="s">
        <v>178</v>
      </c>
      <c r="J452" s="73" t="s">
        <v>165</v>
      </c>
      <c r="K452" s="162">
        <f t="shared" si="86"/>
        <v>67</v>
      </c>
      <c r="L452" s="162">
        <f t="shared" si="87"/>
        <v>71</v>
      </c>
      <c r="M452" s="162">
        <f t="shared" si="88"/>
        <v>66</v>
      </c>
      <c r="N452" s="162">
        <f t="shared" si="89"/>
        <v>68</v>
      </c>
      <c r="O452" s="162">
        <f t="shared" si="90"/>
        <v>65</v>
      </c>
      <c r="P452" s="162">
        <f t="shared" si="91"/>
        <v>70</v>
      </c>
      <c r="Q452" s="162">
        <f t="shared" si="92"/>
        <v>76</v>
      </c>
      <c r="R452" s="162">
        <f t="shared" si="93"/>
        <v>75</v>
      </c>
      <c r="S452" s="162"/>
      <c r="T452" s="162">
        <f t="shared" si="95"/>
        <v>65</v>
      </c>
      <c r="U452" s="162">
        <f t="shared" si="96"/>
        <v>66</v>
      </c>
      <c r="V452" s="162">
        <f t="shared" si="97"/>
        <v>67</v>
      </c>
      <c r="W452" s="162">
        <f t="shared" si="98"/>
        <v>68</v>
      </c>
      <c r="X452" s="162">
        <f t="shared" si="99"/>
        <v>70</v>
      </c>
      <c r="Y452" s="162">
        <f t="shared" si="100"/>
        <v>71</v>
      </c>
      <c r="Z452" s="162">
        <f t="shared" si="101"/>
        <v>75</v>
      </c>
      <c r="AA452" s="162">
        <f t="shared" si="102"/>
        <v>76</v>
      </c>
    </row>
    <row r="453" spans="1:27">
      <c r="A453" s="73">
        <v>452</v>
      </c>
      <c r="B453" s="73" t="str">
        <f t="shared" si="94"/>
        <v>ABCDFGJL</v>
      </c>
      <c r="C453" s="73" t="s">
        <v>96</v>
      </c>
      <c r="D453" s="73" t="s">
        <v>150</v>
      </c>
      <c r="E453" s="73" t="s">
        <v>95</v>
      </c>
      <c r="F453" s="73" t="s">
        <v>101</v>
      </c>
      <c r="G453" s="73" t="s">
        <v>93</v>
      </c>
      <c r="H453" s="73" t="s">
        <v>103</v>
      </c>
      <c r="I453" s="73" t="s">
        <v>178</v>
      </c>
      <c r="J453" s="73" t="s">
        <v>151</v>
      </c>
      <c r="K453" s="162">
        <f t="shared" si="86"/>
        <v>67</v>
      </c>
      <c r="L453" s="162">
        <f t="shared" si="87"/>
        <v>71</v>
      </c>
      <c r="M453" s="162">
        <f t="shared" si="88"/>
        <v>66</v>
      </c>
      <c r="N453" s="162">
        <f t="shared" si="89"/>
        <v>68</v>
      </c>
      <c r="O453" s="162">
        <f t="shared" si="90"/>
        <v>65</v>
      </c>
      <c r="P453" s="162">
        <f t="shared" si="91"/>
        <v>70</v>
      </c>
      <c r="Q453" s="162">
        <f t="shared" si="92"/>
        <v>76</v>
      </c>
      <c r="R453" s="162">
        <f t="shared" si="93"/>
        <v>74</v>
      </c>
      <c r="S453" s="162"/>
      <c r="T453" s="162">
        <f t="shared" si="95"/>
        <v>65</v>
      </c>
      <c r="U453" s="162">
        <f t="shared" si="96"/>
        <v>66</v>
      </c>
      <c r="V453" s="162">
        <f t="shared" si="97"/>
        <v>67</v>
      </c>
      <c r="W453" s="162">
        <f t="shared" si="98"/>
        <v>68</v>
      </c>
      <c r="X453" s="162">
        <f t="shared" si="99"/>
        <v>70</v>
      </c>
      <c r="Y453" s="162">
        <f t="shared" si="100"/>
        <v>71</v>
      </c>
      <c r="Z453" s="162">
        <f t="shared" si="101"/>
        <v>74</v>
      </c>
      <c r="AA453" s="162">
        <f t="shared" si="102"/>
        <v>76</v>
      </c>
    </row>
    <row r="454" spans="1:27">
      <c r="A454" s="73">
        <v>453</v>
      </c>
      <c r="B454" s="73" t="str">
        <f t="shared" si="94"/>
        <v>ABCDFGJK</v>
      </c>
      <c r="C454" s="73" t="s">
        <v>96</v>
      </c>
      <c r="D454" s="73" t="s">
        <v>150</v>
      </c>
      <c r="E454" s="73" t="s">
        <v>95</v>
      </c>
      <c r="F454" s="73" t="s">
        <v>101</v>
      </c>
      <c r="G454" s="73" t="s">
        <v>93</v>
      </c>
      <c r="H454" s="73" t="s">
        <v>103</v>
      </c>
      <c r="I454" s="73" t="s">
        <v>151</v>
      </c>
      <c r="J454" s="73" t="s">
        <v>165</v>
      </c>
      <c r="K454" s="162">
        <f>CODE(MID(C454,2,1))</f>
        <v>67</v>
      </c>
      <c r="L454" s="162">
        <f>CODE(MID(D454,2,1))</f>
        <v>71</v>
      </c>
      <c r="M454" s="162">
        <f>CODE(MID(E454,2,1))</f>
        <v>66</v>
      </c>
      <c r="N454" s="162">
        <f t="shared" ref="N454:R496" si="103">CODE(MID(F454,2,1))</f>
        <v>68</v>
      </c>
      <c r="O454" s="162">
        <f t="shared" si="103"/>
        <v>65</v>
      </c>
      <c r="P454" s="162">
        <f t="shared" si="103"/>
        <v>70</v>
      </c>
      <c r="Q454" s="162">
        <f t="shared" si="103"/>
        <v>74</v>
      </c>
      <c r="R454" s="162">
        <f t="shared" si="103"/>
        <v>75</v>
      </c>
      <c r="S454" s="162"/>
      <c r="T454" s="162">
        <f t="shared" si="95"/>
        <v>65</v>
      </c>
      <c r="U454" s="162">
        <f t="shared" si="96"/>
        <v>66</v>
      </c>
      <c r="V454" s="162">
        <f t="shared" si="97"/>
        <v>67</v>
      </c>
      <c r="W454" s="162">
        <f t="shared" si="98"/>
        <v>68</v>
      </c>
      <c r="X454" s="162">
        <f t="shared" si="99"/>
        <v>70</v>
      </c>
      <c r="Y454" s="162">
        <f t="shared" si="100"/>
        <v>71</v>
      </c>
      <c r="Z454" s="162">
        <f t="shared" si="101"/>
        <v>74</v>
      </c>
      <c r="AA454" s="162">
        <f t="shared" si="102"/>
        <v>75</v>
      </c>
    </row>
    <row r="455" spans="1:27">
      <c r="A455" s="73">
        <v>454</v>
      </c>
      <c r="B455" s="73" t="str">
        <f t="shared" si="94"/>
        <v>ABCDFGIL</v>
      </c>
      <c r="C455" s="73" t="s">
        <v>96</v>
      </c>
      <c r="D455" s="73" t="s">
        <v>150</v>
      </c>
      <c r="E455" s="73" t="s">
        <v>95</v>
      </c>
      <c r="F455" s="73" t="s">
        <v>101</v>
      </c>
      <c r="G455" s="73" t="s">
        <v>93</v>
      </c>
      <c r="H455" s="73" t="s">
        <v>103</v>
      </c>
      <c r="I455" s="73" t="s">
        <v>178</v>
      </c>
      <c r="J455" s="73" t="s">
        <v>177</v>
      </c>
      <c r="K455" s="162">
        <f t="shared" ref="K455:M496" si="104">CODE(MID(C455,2,1))</f>
        <v>67</v>
      </c>
      <c r="L455" s="162">
        <f t="shared" si="104"/>
        <v>71</v>
      </c>
      <c r="M455" s="162">
        <f t="shared" si="104"/>
        <v>66</v>
      </c>
      <c r="N455" s="162">
        <f t="shared" si="103"/>
        <v>68</v>
      </c>
      <c r="O455" s="162">
        <f t="shared" si="103"/>
        <v>65</v>
      </c>
      <c r="P455" s="162">
        <f t="shared" si="103"/>
        <v>70</v>
      </c>
      <c r="Q455" s="162">
        <f t="shared" si="103"/>
        <v>76</v>
      </c>
      <c r="R455" s="162">
        <f t="shared" si="103"/>
        <v>73</v>
      </c>
      <c r="S455" s="162"/>
      <c r="T455" s="162">
        <f t="shared" si="95"/>
        <v>65</v>
      </c>
      <c r="U455" s="162">
        <f t="shared" si="96"/>
        <v>66</v>
      </c>
      <c r="V455" s="162">
        <f t="shared" si="97"/>
        <v>67</v>
      </c>
      <c r="W455" s="162">
        <f t="shared" si="98"/>
        <v>68</v>
      </c>
      <c r="X455" s="162">
        <f t="shared" si="99"/>
        <v>70</v>
      </c>
      <c r="Y455" s="162">
        <f t="shared" si="100"/>
        <v>71</v>
      </c>
      <c r="Z455" s="162">
        <f t="shared" si="101"/>
        <v>73</v>
      </c>
      <c r="AA455" s="162">
        <f t="shared" si="102"/>
        <v>76</v>
      </c>
    </row>
    <row r="456" spans="1:27">
      <c r="A456" s="73">
        <v>455</v>
      </c>
      <c r="B456" s="73" t="str">
        <f t="shared" si="94"/>
        <v>ABCDFGIK</v>
      </c>
      <c r="C456" s="73" t="s">
        <v>96</v>
      </c>
      <c r="D456" s="73" t="s">
        <v>150</v>
      </c>
      <c r="E456" s="73" t="s">
        <v>95</v>
      </c>
      <c r="F456" s="73" t="s">
        <v>101</v>
      </c>
      <c r="G456" s="73" t="s">
        <v>93</v>
      </c>
      <c r="H456" s="73" t="s">
        <v>103</v>
      </c>
      <c r="I456" s="73" t="s">
        <v>177</v>
      </c>
      <c r="J456" s="73" t="s">
        <v>165</v>
      </c>
      <c r="K456" s="162">
        <f t="shared" si="104"/>
        <v>67</v>
      </c>
      <c r="L456" s="162">
        <f t="shared" si="104"/>
        <v>71</v>
      </c>
      <c r="M456" s="162">
        <f t="shared" si="104"/>
        <v>66</v>
      </c>
      <c r="N456" s="162">
        <f t="shared" si="103"/>
        <v>68</v>
      </c>
      <c r="O456" s="162">
        <f t="shared" si="103"/>
        <v>65</v>
      </c>
      <c r="P456" s="162">
        <f t="shared" si="103"/>
        <v>70</v>
      </c>
      <c r="Q456" s="162">
        <f t="shared" si="103"/>
        <v>73</v>
      </c>
      <c r="R456" s="162">
        <f t="shared" si="103"/>
        <v>75</v>
      </c>
      <c r="S456" s="162"/>
      <c r="T456" s="162">
        <f t="shared" si="95"/>
        <v>65</v>
      </c>
      <c r="U456" s="162">
        <f t="shared" si="96"/>
        <v>66</v>
      </c>
      <c r="V456" s="162">
        <f t="shared" si="97"/>
        <v>67</v>
      </c>
      <c r="W456" s="162">
        <f t="shared" si="98"/>
        <v>68</v>
      </c>
      <c r="X456" s="162">
        <f t="shared" si="99"/>
        <v>70</v>
      </c>
      <c r="Y456" s="162">
        <f t="shared" si="100"/>
        <v>71</v>
      </c>
      <c r="Z456" s="162">
        <f t="shared" si="101"/>
        <v>73</v>
      </c>
      <c r="AA456" s="162">
        <f t="shared" si="102"/>
        <v>75</v>
      </c>
    </row>
    <row r="457" spans="1:27">
      <c r="A457" s="73">
        <v>456</v>
      </c>
      <c r="B457" s="73" t="str">
        <f t="shared" si="94"/>
        <v>ABCDFGIJ</v>
      </c>
      <c r="C457" s="73" t="s">
        <v>96</v>
      </c>
      <c r="D457" s="73" t="s">
        <v>150</v>
      </c>
      <c r="E457" s="73" t="s">
        <v>95</v>
      </c>
      <c r="F457" s="73" t="s">
        <v>101</v>
      </c>
      <c r="G457" s="73" t="s">
        <v>93</v>
      </c>
      <c r="H457" s="73" t="s">
        <v>103</v>
      </c>
      <c r="I457" s="73" t="s">
        <v>177</v>
      </c>
      <c r="J457" s="73" t="s">
        <v>151</v>
      </c>
      <c r="K457" s="162">
        <f t="shared" si="104"/>
        <v>67</v>
      </c>
      <c r="L457" s="162">
        <f t="shared" si="104"/>
        <v>71</v>
      </c>
      <c r="M457" s="162">
        <f t="shared" si="104"/>
        <v>66</v>
      </c>
      <c r="N457" s="162">
        <f t="shared" si="103"/>
        <v>68</v>
      </c>
      <c r="O457" s="162">
        <f t="shared" si="103"/>
        <v>65</v>
      </c>
      <c r="P457" s="162">
        <f t="shared" si="103"/>
        <v>70</v>
      </c>
      <c r="Q457" s="162">
        <f t="shared" si="103"/>
        <v>73</v>
      </c>
      <c r="R457" s="162">
        <f t="shared" si="103"/>
        <v>74</v>
      </c>
      <c r="S457" s="162"/>
      <c r="T457" s="162">
        <f t="shared" si="95"/>
        <v>65</v>
      </c>
      <c r="U457" s="162">
        <f t="shared" si="96"/>
        <v>66</v>
      </c>
      <c r="V457" s="162">
        <f t="shared" si="97"/>
        <v>67</v>
      </c>
      <c r="W457" s="162">
        <f t="shared" si="98"/>
        <v>68</v>
      </c>
      <c r="X457" s="162">
        <f t="shared" si="99"/>
        <v>70</v>
      </c>
      <c r="Y457" s="162">
        <f t="shared" si="100"/>
        <v>71</v>
      </c>
      <c r="Z457" s="162">
        <f t="shared" si="101"/>
        <v>73</v>
      </c>
      <c r="AA457" s="162">
        <f t="shared" si="102"/>
        <v>74</v>
      </c>
    </row>
    <row r="458" spans="1:27">
      <c r="A458" s="73">
        <v>457</v>
      </c>
      <c r="B458" s="73" t="str">
        <f t="shared" si="94"/>
        <v>ABCDFGHL</v>
      </c>
      <c r="C458" s="73" t="s">
        <v>96</v>
      </c>
      <c r="D458" s="73" t="s">
        <v>150</v>
      </c>
      <c r="E458" s="73" t="s">
        <v>95</v>
      </c>
      <c r="F458" s="73" t="s">
        <v>101</v>
      </c>
      <c r="G458" s="73" t="s">
        <v>93</v>
      </c>
      <c r="H458" s="73" t="s">
        <v>103</v>
      </c>
      <c r="I458" s="73" t="s">
        <v>178</v>
      </c>
      <c r="J458" s="73" t="s">
        <v>164</v>
      </c>
      <c r="K458" s="162">
        <f t="shared" si="104"/>
        <v>67</v>
      </c>
      <c r="L458" s="162">
        <f t="shared" si="104"/>
        <v>71</v>
      </c>
      <c r="M458" s="162">
        <f t="shared" si="104"/>
        <v>66</v>
      </c>
      <c r="N458" s="162">
        <f t="shared" si="103"/>
        <v>68</v>
      </c>
      <c r="O458" s="162">
        <f t="shared" si="103"/>
        <v>65</v>
      </c>
      <c r="P458" s="162">
        <f t="shared" si="103"/>
        <v>70</v>
      </c>
      <c r="Q458" s="162">
        <f t="shared" si="103"/>
        <v>76</v>
      </c>
      <c r="R458" s="162">
        <f t="shared" si="103"/>
        <v>72</v>
      </c>
      <c r="S458" s="162"/>
      <c r="T458" s="162">
        <f t="shared" si="95"/>
        <v>65</v>
      </c>
      <c r="U458" s="162">
        <f t="shared" si="96"/>
        <v>66</v>
      </c>
      <c r="V458" s="162">
        <f t="shared" si="97"/>
        <v>67</v>
      </c>
      <c r="W458" s="162">
        <f t="shared" si="98"/>
        <v>68</v>
      </c>
      <c r="X458" s="162">
        <f t="shared" si="99"/>
        <v>70</v>
      </c>
      <c r="Y458" s="162">
        <f t="shared" si="100"/>
        <v>71</v>
      </c>
      <c r="Z458" s="162">
        <f t="shared" si="101"/>
        <v>72</v>
      </c>
      <c r="AA458" s="162">
        <f t="shared" si="102"/>
        <v>76</v>
      </c>
    </row>
    <row r="459" spans="1:27">
      <c r="A459" s="73">
        <v>458</v>
      </c>
      <c r="B459" s="73" t="str">
        <f t="shared" si="94"/>
        <v>ABCDFGHK</v>
      </c>
      <c r="C459" s="73" t="s">
        <v>164</v>
      </c>
      <c r="D459" s="73" t="s">
        <v>150</v>
      </c>
      <c r="E459" s="73" t="s">
        <v>95</v>
      </c>
      <c r="F459" s="73" t="s">
        <v>96</v>
      </c>
      <c r="G459" s="73" t="s">
        <v>93</v>
      </c>
      <c r="H459" s="73" t="s">
        <v>103</v>
      </c>
      <c r="I459" s="73" t="s">
        <v>101</v>
      </c>
      <c r="J459" s="73" t="s">
        <v>165</v>
      </c>
      <c r="K459" s="162">
        <f t="shared" si="104"/>
        <v>72</v>
      </c>
      <c r="L459" s="162">
        <f t="shared" si="104"/>
        <v>71</v>
      </c>
      <c r="M459" s="162">
        <f t="shared" si="104"/>
        <v>66</v>
      </c>
      <c r="N459" s="162">
        <f t="shared" si="103"/>
        <v>67</v>
      </c>
      <c r="O459" s="162">
        <f t="shared" si="103"/>
        <v>65</v>
      </c>
      <c r="P459" s="162">
        <f t="shared" si="103"/>
        <v>70</v>
      </c>
      <c r="Q459" s="162">
        <f t="shared" si="103"/>
        <v>68</v>
      </c>
      <c r="R459" s="162">
        <f t="shared" si="103"/>
        <v>75</v>
      </c>
      <c r="S459" s="162"/>
      <c r="T459" s="162">
        <f t="shared" si="95"/>
        <v>65</v>
      </c>
      <c r="U459" s="162">
        <f t="shared" si="96"/>
        <v>66</v>
      </c>
      <c r="V459" s="162">
        <f t="shared" si="97"/>
        <v>67</v>
      </c>
      <c r="W459" s="162">
        <f t="shared" si="98"/>
        <v>68</v>
      </c>
      <c r="X459" s="162">
        <f t="shared" si="99"/>
        <v>70</v>
      </c>
      <c r="Y459" s="162">
        <f t="shared" si="100"/>
        <v>71</v>
      </c>
      <c r="Z459" s="162">
        <f t="shared" si="101"/>
        <v>72</v>
      </c>
      <c r="AA459" s="162">
        <f t="shared" si="102"/>
        <v>75</v>
      </c>
    </row>
    <row r="460" spans="1:27">
      <c r="A460" s="73">
        <v>459</v>
      </c>
      <c r="B460" s="73" t="str">
        <f t="shared" si="94"/>
        <v>ABCDFGHJ</v>
      </c>
      <c r="C460" s="73" t="s">
        <v>164</v>
      </c>
      <c r="D460" s="73" t="s">
        <v>150</v>
      </c>
      <c r="E460" s="73" t="s">
        <v>95</v>
      </c>
      <c r="F460" s="73" t="s">
        <v>96</v>
      </c>
      <c r="G460" s="73" t="s">
        <v>93</v>
      </c>
      <c r="H460" s="73" t="s">
        <v>103</v>
      </c>
      <c r="I460" s="73" t="s">
        <v>101</v>
      </c>
      <c r="J460" s="73" t="s">
        <v>151</v>
      </c>
      <c r="K460" s="162">
        <f t="shared" si="104"/>
        <v>72</v>
      </c>
      <c r="L460" s="162">
        <f t="shared" si="104"/>
        <v>71</v>
      </c>
      <c r="M460" s="162">
        <f t="shared" si="104"/>
        <v>66</v>
      </c>
      <c r="N460" s="162">
        <f t="shared" si="103"/>
        <v>67</v>
      </c>
      <c r="O460" s="162">
        <f t="shared" si="103"/>
        <v>65</v>
      </c>
      <c r="P460" s="162">
        <f t="shared" si="103"/>
        <v>70</v>
      </c>
      <c r="Q460" s="162">
        <f t="shared" si="103"/>
        <v>68</v>
      </c>
      <c r="R460" s="162">
        <f t="shared" si="103"/>
        <v>74</v>
      </c>
      <c r="S460" s="162"/>
      <c r="T460" s="162">
        <f t="shared" si="95"/>
        <v>65</v>
      </c>
      <c r="U460" s="162">
        <f t="shared" si="96"/>
        <v>66</v>
      </c>
      <c r="V460" s="162">
        <f t="shared" si="97"/>
        <v>67</v>
      </c>
      <c r="W460" s="162">
        <f t="shared" si="98"/>
        <v>68</v>
      </c>
      <c r="X460" s="162">
        <f t="shared" si="99"/>
        <v>70</v>
      </c>
      <c r="Y460" s="162">
        <f t="shared" si="100"/>
        <v>71</v>
      </c>
      <c r="Z460" s="162">
        <f t="shared" si="101"/>
        <v>72</v>
      </c>
      <c r="AA460" s="162">
        <f t="shared" si="102"/>
        <v>74</v>
      </c>
    </row>
    <row r="461" spans="1:27">
      <c r="A461" s="73">
        <v>460</v>
      </c>
      <c r="B461" s="73" t="str">
        <f t="shared" si="94"/>
        <v>ABCDFGHI</v>
      </c>
      <c r="C461" s="73" t="s">
        <v>164</v>
      </c>
      <c r="D461" s="73" t="s">
        <v>150</v>
      </c>
      <c r="E461" s="73" t="s">
        <v>95</v>
      </c>
      <c r="F461" s="73" t="s">
        <v>96</v>
      </c>
      <c r="G461" s="73" t="s">
        <v>93</v>
      </c>
      <c r="H461" s="73" t="s">
        <v>103</v>
      </c>
      <c r="I461" s="73" t="s">
        <v>101</v>
      </c>
      <c r="J461" s="73" t="s">
        <v>177</v>
      </c>
      <c r="K461" s="162">
        <f t="shared" si="104"/>
        <v>72</v>
      </c>
      <c r="L461" s="162">
        <f t="shared" si="104"/>
        <v>71</v>
      </c>
      <c r="M461" s="162">
        <f t="shared" si="104"/>
        <v>66</v>
      </c>
      <c r="N461" s="162">
        <f t="shared" si="103"/>
        <v>67</v>
      </c>
      <c r="O461" s="162">
        <f t="shared" si="103"/>
        <v>65</v>
      </c>
      <c r="P461" s="162">
        <f t="shared" si="103"/>
        <v>70</v>
      </c>
      <c r="Q461" s="162">
        <f t="shared" si="103"/>
        <v>68</v>
      </c>
      <c r="R461" s="162">
        <f t="shared" si="103"/>
        <v>73</v>
      </c>
      <c r="S461" s="162"/>
      <c r="T461" s="162">
        <f t="shared" si="95"/>
        <v>65</v>
      </c>
      <c r="U461" s="162">
        <f t="shared" si="96"/>
        <v>66</v>
      </c>
      <c r="V461" s="162">
        <f t="shared" si="97"/>
        <v>67</v>
      </c>
      <c r="W461" s="162">
        <f t="shared" si="98"/>
        <v>68</v>
      </c>
      <c r="X461" s="162">
        <f t="shared" si="99"/>
        <v>70</v>
      </c>
      <c r="Y461" s="162">
        <f t="shared" si="100"/>
        <v>71</v>
      </c>
      <c r="Z461" s="162">
        <f t="shared" si="101"/>
        <v>72</v>
      </c>
      <c r="AA461" s="162">
        <f t="shared" si="102"/>
        <v>73</v>
      </c>
    </row>
    <row r="462" spans="1:27">
      <c r="A462" s="73">
        <v>461</v>
      </c>
      <c r="B462" s="73" t="str">
        <f t="shared" si="94"/>
        <v>ABCDEJKL</v>
      </c>
      <c r="C462" s="73" t="s">
        <v>102</v>
      </c>
      <c r="D462" s="73" t="s">
        <v>151</v>
      </c>
      <c r="E462" s="73" t="s">
        <v>95</v>
      </c>
      <c r="F462" s="73" t="s">
        <v>96</v>
      </c>
      <c r="G462" s="73" t="s">
        <v>93</v>
      </c>
      <c r="H462" s="73" t="s">
        <v>101</v>
      </c>
      <c r="I462" s="73" t="s">
        <v>178</v>
      </c>
      <c r="J462" s="73" t="s">
        <v>165</v>
      </c>
      <c r="K462" s="162">
        <f t="shared" si="104"/>
        <v>69</v>
      </c>
      <c r="L462" s="162">
        <f t="shared" si="104"/>
        <v>74</v>
      </c>
      <c r="M462" s="162">
        <f t="shared" si="104"/>
        <v>66</v>
      </c>
      <c r="N462" s="162">
        <f t="shared" si="103"/>
        <v>67</v>
      </c>
      <c r="O462" s="162">
        <f t="shared" si="103"/>
        <v>65</v>
      </c>
      <c r="P462" s="162">
        <f t="shared" si="103"/>
        <v>68</v>
      </c>
      <c r="Q462" s="162">
        <f t="shared" si="103"/>
        <v>76</v>
      </c>
      <c r="R462" s="162">
        <f t="shared" si="103"/>
        <v>75</v>
      </c>
      <c r="S462" s="162"/>
      <c r="T462" s="162">
        <f t="shared" si="95"/>
        <v>65</v>
      </c>
      <c r="U462" s="162">
        <f t="shared" si="96"/>
        <v>66</v>
      </c>
      <c r="V462" s="162">
        <f t="shared" si="97"/>
        <v>67</v>
      </c>
      <c r="W462" s="162">
        <f t="shared" si="98"/>
        <v>68</v>
      </c>
      <c r="X462" s="162">
        <f t="shared" si="99"/>
        <v>69</v>
      </c>
      <c r="Y462" s="162">
        <f t="shared" si="100"/>
        <v>74</v>
      </c>
      <c r="Z462" s="162">
        <f t="shared" si="101"/>
        <v>75</v>
      </c>
      <c r="AA462" s="162">
        <f t="shared" si="102"/>
        <v>76</v>
      </c>
    </row>
    <row r="463" spans="1:27">
      <c r="A463" s="73">
        <v>462</v>
      </c>
      <c r="B463" s="73" t="str">
        <f t="shared" si="94"/>
        <v>ABCDEIKL</v>
      </c>
      <c r="C463" s="73" t="s">
        <v>102</v>
      </c>
      <c r="D463" s="73" t="s">
        <v>177</v>
      </c>
      <c r="E463" s="73" t="s">
        <v>95</v>
      </c>
      <c r="F463" s="73" t="s">
        <v>96</v>
      </c>
      <c r="G463" s="73" t="s">
        <v>93</v>
      </c>
      <c r="H463" s="73" t="s">
        <v>101</v>
      </c>
      <c r="I463" s="73" t="s">
        <v>178</v>
      </c>
      <c r="J463" s="73" t="s">
        <v>165</v>
      </c>
      <c r="K463" s="162">
        <f t="shared" si="104"/>
        <v>69</v>
      </c>
      <c r="L463" s="162">
        <f t="shared" si="104"/>
        <v>73</v>
      </c>
      <c r="M463" s="162">
        <f t="shared" si="104"/>
        <v>66</v>
      </c>
      <c r="N463" s="162">
        <f t="shared" si="103"/>
        <v>67</v>
      </c>
      <c r="O463" s="162">
        <f t="shared" si="103"/>
        <v>65</v>
      </c>
      <c r="P463" s="162">
        <f t="shared" si="103"/>
        <v>68</v>
      </c>
      <c r="Q463" s="162">
        <f t="shared" si="103"/>
        <v>76</v>
      </c>
      <c r="R463" s="162">
        <f t="shared" si="103"/>
        <v>75</v>
      </c>
      <c r="S463" s="162"/>
      <c r="T463" s="162">
        <f t="shared" si="95"/>
        <v>65</v>
      </c>
      <c r="U463" s="162">
        <f t="shared" si="96"/>
        <v>66</v>
      </c>
      <c r="V463" s="162">
        <f t="shared" si="97"/>
        <v>67</v>
      </c>
      <c r="W463" s="162">
        <f t="shared" si="98"/>
        <v>68</v>
      </c>
      <c r="X463" s="162">
        <f t="shared" si="99"/>
        <v>69</v>
      </c>
      <c r="Y463" s="162">
        <f t="shared" si="100"/>
        <v>73</v>
      </c>
      <c r="Z463" s="162">
        <f t="shared" si="101"/>
        <v>75</v>
      </c>
      <c r="AA463" s="162">
        <f t="shared" si="102"/>
        <v>76</v>
      </c>
    </row>
    <row r="464" spans="1:27">
      <c r="A464" s="73">
        <v>463</v>
      </c>
      <c r="B464" s="73" t="str">
        <f t="shared" si="94"/>
        <v>ABCDEIJL</v>
      </c>
      <c r="C464" s="73" t="s">
        <v>102</v>
      </c>
      <c r="D464" s="73" t="s">
        <v>151</v>
      </c>
      <c r="E464" s="73" t="s">
        <v>95</v>
      </c>
      <c r="F464" s="73" t="s">
        <v>96</v>
      </c>
      <c r="G464" s="73" t="s">
        <v>93</v>
      </c>
      <c r="H464" s="73" t="s">
        <v>101</v>
      </c>
      <c r="I464" s="73" t="s">
        <v>178</v>
      </c>
      <c r="J464" s="73" t="s">
        <v>177</v>
      </c>
      <c r="K464" s="162">
        <f t="shared" si="104"/>
        <v>69</v>
      </c>
      <c r="L464" s="162">
        <f t="shared" si="104"/>
        <v>74</v>
      </c>
      <c r="M464" s="162">
        <f t="shared" si="104"/>
        <v>66</v>
      </c>
      <c r="N464" s="162">
        <f t="shared" si="103"/>
        <v>67</v>
      </c>
      <c r="O464" s="162">
        <f t="shared" si="103"/>
        <v>65</v>
      </c>
      <c r="P464" s="162">
        <f t="shared" si="103"/>
        <v>68</v>
      </c>
      <c r="Q464" s="162">
        <f t="shared" si="103"/>
        <v>76</v>
      </c>
      <c r="R464" s="162">
        <f t="shared" si="103"/>
        <v>73</v>
      </c>
      <c r="S464" s="162"/>
      <c r="T464" s="162">
        <f t="shared" si="95"/>
        <v>65</v>
      </c>
      <c r="U464" s="162">
        <f t="shared" si="96"/>
        <v>66</v>
      </c>
      <c r="V464" s="162">
        <f t="shared" si="97"/>
        <v>67</v>
      </c>
      <c r="W464" s="162">
        <f t="shared" si="98"/>
        <v>68</v>
      </c>
      <c r="X464" s="162">
        <f t="shared" si="99"/>
        <v>69</v>
      </c>
      <c r="Y464" s="162">
        <f t="shared" si="100"/>
        <v>73</v>
      </c>
      <c r="Z464" s="162">
        <f t="shared" si="101"/>
        <v>74</v>
      </c>
      <c r="AA464" s="162">
        <f t="shared" si="102"/>
        <v>76</v>
      </c>
    </row>
    <row r="465" spans="1:27">
      <c r="A465" s="73">
        <v>464</v>
      </c>
      <c r="B465" s="73" t="str">
        <f t="shared" si="94"/>
        <v>ABCDEIJK</v>
      </c>
      <c r="C465" s="73" t="s">
        <v>102</v>
      </c>
      <c r="D465" s="73" t="s">
        <v>151</v>
      </c>
      <c r="E465" s="73" t="s">
        <v>95</v>
      </c>
      <c r="F465" s="73" t="s">
        <v>96</v>
      </c>
      <c r="G465" s="73" t="s">
        <v>93</v>
      </c>
      <c r="H465" s="73" t="s">
        <v>101</v>
      </c>
      <c r="I465" s="73" t="s">
        <v>177</v>
      </c>
      <c r="J465" s="73" t="s">
        <v>165</v>
      </c>
      <c r="K465" s="162">
        <f t="shared" si="104"/>
        <v>69</v>
      </c>
      <c r="L465" s="162">
        <f t="shared" si="104"/>
        <v>74</v>
      </c>
      <c r="M465" s="162">
        <f t="shared" si="104"/>
        <v>66</v>
      </c>
      <c r="N465" s="162">
        <f t="shared" si="103"/>
        <v>67</v>
      </c>
      <c r="O465" s="162">
        <f t="shared" si="103"/>
        <v>65</v>
      </c>
      <c r="P465" s="162">
        <f t="shared" si="103"/>
        <v>68</v>
      </c>
      <c r="Q465" s="162">
        <f t="shared" si="103"/>
        <v>73</v>
      </c>
      <c r="R465" s="162">
        <f t="shared" si="103"/>
        <v>75</v>
      </c>
      <c r="S465" s="162"/>
      <c r="T465" s="162">
        <f t="shared" si="95"/>
        <v>65</v>
      </c>
      <c r="U465" s="162">
        <f t="shared" si="96"/>
        <v>66</v>
      </c>
      <c r="V465" s="162">
        <f t="shared" si="97"/>
        <v>67</v>
      </c>
      <c r="W465" s="162">
        <f t="shared" si="98"/>
        <v>68</v>
      </c>
      <c r="X465" s="162">
        <f t="shared" si="99"/>
        <v>69</v>
      </c>
      <c r="Y465" s="162">
        <f t="shared" si="100"/>
        <v>73</v>
      </c>
      <c r="Z465" s="162">
        <f t="shared" si="101"/>
        <v>74</v>
      </c>
      <c r="AA465" s="162">
        <f t="shared" si="102"/>
        <v>75</v>
      </c>
    </row>
    <row r="466" spans="1:27">
      <c r="A466" s="73">
        <v>465</v>
      </c>
      <c r="B466" s="73" t="str">
        <f t="shared" si="94"/>
        <v>ABCDEHKL</v>
      </c>
      <c r="C466" s="73" t="s">
        <v>164</v>
      </c>
      <c r="D466" s="73" t="s">
        <v>102</v>
      </c>
      <c r="E466" s="73" t="s">
        <v>95</v>
      </c>
      <c r="F466" s="73" t="s">
        <v>96</v>
      </c>
      <c r="G466" s="73" t="s">
        <v>93</v>
      </c>
      <c r="H466" s="73" t="s">
        <v>101</v>
      </c>
      <c r="I466" s="73" t="s">
        <v>178</v>
      </c>
      <c r="J466" s="73" t="s">
        <v>165</v>
      </c>
      <c r="K466" s="162">
        <f t="shared" si="104"/>
        <v>72</v>
      </c>
      <c r="L466" s="162">
        <f t="shared" si="104"/>
        <v>69</v>
      </c>
      <c r="M466" s="162">
        <f t="shared" si="104"/>
        <v>66</v>
      </c>
      <c r="N466" s="162">
        <f t="shared" si="103"/>
        <v>67</v>
      </c>
      <c r="O466" s="162">
        <f t="shared" si="103"/>
        <v>65</v>
      </c>
      <c r="P466" s="162">
        <f t="shared" si="103"/>
        <v>68</v>
      </c>
      <c r="Q466" s="162">
        <f t="shared" si="103"/>
        <v>76</v>
      </c>
      <c r="R466" s="162">
        <f t="shared" si="103"/>
        <v>75</v>
      </c>
      <c r="S466" s="162"/>
      <c r="T466" s="162">
        <f t="shared" si="95"/>
        <v>65</v>
      </c>
      <c r="U466" s="162">
        <f t="shared" si="96"/>
        <v>66</v>
      </c>
      <c r="V466" s="162">
        <f t="shared" si="97"/>
        <v>67</v>
      </c>
      <c r="W466" s="162">
        <f t="shared" si="98"/>
        <v>68</v>
      </c>
      <c r="X466" s="162">
        <f t="shared" si="99"/>
        <v>69</v>
      </c>
      <c r="Y466" s="162">
        <f t="shared" si="100"/>
        <v>72</v>
      </c>
      <c r="Z466" s="162">
        <f t="shared" si="101"/>
        <v>75</v>
      </c>
      <c r="AA466" s="162">
        <f t="shared" si="102"/>
        <v>76</v>
      </c>
    </row>
    <row r="467" spans="1:27">
      <c r="A467" s="73">
        <v>466</v>
      </c>
      <c r="B467" s="73" t="str">
        <f t="shared" si="94"/>
        <v>ABCDEHJL</v>
      </c>
      <c r="C467" s="73" t="s">
        <v>164</v>
      </c>
      <c r="D467" s="73" t="s">
        <v>151</v>
      </c>
      <c r="E467" s="73" t="s">
        <v>95</v>
      </c>
      <c r="F467" s="73" t="s">
        <v>96</v>
      </c>
      <c r="G467" s="73" t="s">
        <v>93</v>
      </c>
      <c r="H467" s="73" t="s">
        <v>101</v>
      </c>
      <c r="I467" s="73" t="s">
        <v>178</v>
      </c>
      <c r="J467" s="73" t="s">
        <v>102</v>
      </c>
      <c r="K467" s="162">
        <f t="shared" si="104"/>
        <v>72</v>
      </c>
      <c r="L467" s="162">
        <f t="shared" si="104"/>
        <v>74</v>
      </c>
      <c r="M467" s="162">
        <f t="shared" si="104"/>
        <v>66</v>
      </c>
      <c r="N467" s="162">
        <f t="shared" si="103"/>
        <v>67</v>
      </c>
      <c r="O467" s="162">
        <f t="shared" si="103"/>
        <v>65</v>
      </c>
      <c r="P467" s="162">
        <f t="shared" si="103"/>
        <v>68</v>
      </c>
      <c r="Q467" s="162">
        <f t="shared" si="103"/>
        <v>76</v>
      </c>
      <c r="R467" s="162">
        <f t="shared" si="103"/>
        <v>69</v>
      </c>
      <c r="S467" s="162"/>
      <c r="T467" s="162">
        <f t="shared" si="95"/>
        <v>65</v>
      </c>
      <c r="U467" s="162">
        <f t="shared" si="96"/>
        <v>66</v>
      </c>
      <c r="V467" s="162">
        <f t="shared" si="97"/>
        <v>67</v>
      </c>
      <c r="W467" s="162">
        <f t="shared" si="98"/>
        <v>68</v>
      </c>
      <c r="X467" s="162">
        <f t="shared" si="99"/>
        <v>69</v>
      </c>
      <c r="Y467" s="162">
        <f t="shared" si="100"/>
        <v>72</v>
      </c>
      <c r="Z467" s="162">
        <f t="shared" si="101"/>
        <v>74</v>
      </c>
      <c r="AA467" s="162">
        <f t="shared" si="102"/>
        <v>76</v>
      </c>
    </row>
    <row r="468" spans="1:27">
      <c r="A468" s="73">
        <v>467</v>
      </c>
      <c r="B468" s="73" t="str">
        <f t="shared" si="94"/>
        <v>ABCDEHJK</v>
      </c>
      <c r="C468" s="73" t="s">
        <v>164</v>
      </c>
      <c r="D468" s="73" t="s">
        <v>151</v>
      </c>
      <c r="E468" s="73" t="s">
        <v>95</v>
      </c>
      <c r="F468" s="73" t="s">
        <v>96</v>
      </c>
      <c r="G468" s="73" t="s">
        <v>93</v>
      </c>
      <c r="H468" s="73" t="s">
        <v>101</v>
      </c>
      <c r="I468" s="73" t="s">
        <v>102</v>
      </c>
      <c r="J468" s="73" t="s">
        <v>165</v>
      </c>
      <c r="K468" s="162">
        <f t="shared" si="104"/>
        <v>72</v>
      </c>
      <c r="L468" s="162">
        <f t="shared" si="104"/>
        <v>74</v>
      </c>
      <c r="M468" s="162">
        <f t="shared" si="104"/>
        <v>66</v>
      </c>
      <c r="N468" s="162">
        <f t="shared" si="103"/>
        <v>67</v>
      </c>
      <c r="O468" s="162">
        <f t="shared" si="103"/>
        <v>65</v>
      </c>
      <c r="P468" s="162">
        <f t="shared" si="103"/>
        <v>68</v>
      </c>
      <c r="Q468" s="162">
        <f t="shared" si="103"/>
        <v>69</v>
      </c>
      <c r="R468" s="162">
        <f t="shared" si="103"/>
        <v>75</v>
      </c>
      <c r="S468" s="162"/>
      <c r="T468" s="162">
        <f t="shared" si="95"/>
        <v>65</v>
      </c>
      <c r="U468" s="162">
        <f t="shared" si="96"/>
        <v>66</v>
      </c>
      <c r="V468" s="162">
        <f t="shared" si="97"/>
        <v>67</v>
      </c>
      <c r="W468" s="162">
        <f t="shared" si="98"/>
        <v>68</v>
      </c>
      <c r="X468" s="162">
        <f t="shared" si="99"/>
        <v>69</v>
      </c>
      <c r="Y468" s="162">
        <f t="shared" si="100"/>
        <v>72</v>
      </c>
      <c r="Z468" s="162">
        <f t="shared" si="101"/>
        <v>74</v>
      </c>
      <c r="AA468" s="162">
        <f t="shared" si="102"/>
        <v>75</v>
      </c>
    </row>
    <row r="469" spans="1:27">
      <c r="A469" s="73">
        <v>468</v>
      </c>
      <c r="B469" s="73" t="str">
        <f t="shared" si="94"/>
        <v>ABCDEHIL</v>
      </c>
      <c r="C469" s="73" t="s">
        <v>164</v>
      </c>
      <c r="D469" s="73" t="s">
        <v>102</v>
      </c>
      <c r="E469" s="73" t="s">
        <v>95</v>
      </c>
      <c r="F469" s="73" t="s">
        <v>96</v>
      </c>
      <c r="G469" s="73" t="s">
        <v>93</v>
      </c>
      <c r="H469" s="73" t="s">
        <v>101</v>
      </c>
      <c r="I469" s="73" t="s">
        <v>178</v>
      </c>
      <c r="J469" s="73" t="s">
        <v>177</v>
      </c>
      <c r="K469" s="162">
        <f t="shared" si="104"/>
        <v>72</v>
      </c>
      <c r="L469" s="162">
        <f t="shared" si="104"/>
        <v>69</v>
      </c>
      <c r="M469" s="162">
        <f t="shared" si="104"/>
        <v>66</v>
      </c>
      <c r="N469" s="162">
        <f t="shared" si="103"/>
        <v>67</v>
      </c>
      <c r="O469" s="162">
        <f t="shared" si="103"/>
        <v>65</v>
      </c>
      <c r="P469" s="162">
        <f t="shared" si="103"/>
        <v>68</v>
      </c>
      <c r="Q469" s="162">
        <f t="shared" si="103"/>
        <v>76</v>
      </c>
      <c r="R469" s="162">
        <f t="shared" si="103"/>
        <v>73</v>
      </c>
      <c r="S469" s="162"/>
      <c r="T469" s="162">
        <f t="shared" si="95"/>
        <v>65</v>
      </c>
      <c r="U469" s="162">
        <f t="shared" si="96"/>
        <v>66</v>
      </c>
      <c r="V469" s="162">
        <f t="shared" si="97"/>
        <v>67</v>
      </c>
      <c r="W469" s="162">
        <f t="shared" si="98"/>
        <v>68</v>
      </c>
      <c r="X469" s="162">
        <f t="shared" si="99"/>
        <v>69</v>
      </c>
      <c r="Y469" s="162">
        <f t="shared" si="100"/>
        <v>72</v>
      </c>
      <c r="Z469" s="162">
        <f t="shared" si="101"/>
        <v>73</v>
      </c>
      <c r="AA469" s="162">
        <f t="shared" si="102"/>
        <v>76</v>
      </c>
    </row>
    <row r="470" spans="1:27">
      <c r="A470" s="73">
        <v>469</v>
      </c>
      <c r="B470" s="73" t="str">
        <f t="shared" si="94"/>
        <v>ABCDEHIK</v>
      </c>
      <c r="C470" s="73" t="s">
        <v>164</v>
      </c>
      <c r="D470" s="73" t="s">
        <v>102</v>
      </c>
      <c r="E470" s="73" t="s">
        <v>95</v>
      </c>
      <c r="F470" s="73" t="s">
        <v>96</v>
      </c>
      <c r="G470" s="73" t="s">
        <v>93</v>
      </c>
      <c r="H470" s="73" t="s">
        <v>101</v>
      </c>
      <c r="I470" s="73" t="s">
        <v>177</v>
      </c>
      <c r="J470" s="73" t="s">
        <v>165</v>
      </c>
      <c r="K470" s="162">
        <f t="shared" si="104"/>
        <v>72</v>
      </c>
      <c r="L470" s="162">
        <f t="shared" si="104"/>
        <v>69</v>
      </c>
      <c r="M470" s="162">
        <f t="shared" si="104"/>
        <v>66</v>
      </c>
      <c r="N470" s="162">
        <f t="shared" si="103"/>
        <v>67</v>
      </c>
      <c r="O470" s="162">
        <f t="shared" si="103"/>
        <v>65</v>
      </c>
      <c r="P470" s="162">
        <f t="shared" si="103"/>
        <v>68</v>
      </c>
      <c r="Q470" s="162">
        <f t="shared" si="103"/>
        <v>73</v>
      </c>
      <c r="R470" s="162">
        <f t="shared" si="103"/>
        <v>75</v>
      </c>
      <c r="S470" s="162"/>
      <c r="T470" s="162">
        <f t="shared" si="95"/>
        <v>65</v>
      </c>
      <c r="U470" s="162">
        <f t="shared" si="96"/>
        <v>66</v>
      </c>
      <c r="V470" s="162">
        <f t="shared" si="97"/>
        <v>67</v>
      </c>
      <c r="W470" s="162">
        <f t="shared" si="98"/>
        <v>68</v>
      </c>
      <c r="X470" s="162">
        <f t="shared" si="99"/>
        <v>69</v>
      </c>
      <c r="Y470" s="162">
        <f t="shared" si="100"/>
        <v>72</v>
      </c>
      <c r="Z470" s="162">
        <f t="shared" si="101"/>
        <v>73</v>
      </c>
      <c r="AA470" s="162">
        <f t="shared" si="102"/>
        <v>75</v>
      </c>
    </row>
    <row r="471" spans="1:27">
      <c r="A471" s="73">
        <v>470</v>
      </c>
      <c r="B471" s="73" t="str">
        <f t="shared" si="94"/>
        <v>ABCDEHIJ</v>
      </c>
      <c r="C471" s="73" t="s">
        <v>164</v>
      </c>
      <c r="D471" s="73" t="s">
        <v>151</v>
      </c>
      <c r="E471" s="73" t="s">
        <v>95</v>
      </c>
      <c r="F471" s="73" t="s">
        <v>96</v>
      </c>
      <c r="G471" s="73" t="s">
        <v>93</v>
      </c>
      <c r="H471" s="73" t="s">
        <v>101</v>
      </c>
      <c r="I471" s="73" t="s">
        <v>102</v>
      </c>
      <c r="J471" s="73" t="s">
        <v>177</v>
      </c>
      <c r="K471" s="162">
        <f t="shared" si="104"/>
        <v>72</v>
      </c>
      <c r="L471" s="162">
        <f t="shared" si="104"/>
        <v>74</v>
      </c>
      <c r="M471" s="162">
        <f t="shared" si="104"/>
        <v>66</v>
      </c>
      <c r="N471" s="162">
        <f t="shared" si="103"/>
        <v>67</v>
      </c>
      <c r="O471" s="162">
        <f t="shared" si="103"/>
        <v>65</v>
      </c>
      <c r="P471" s="162">
        <f t="shared" si="103"/>
        <v>68</v>
      </c>
      <c r="Q471" s="162">
        <f t="shared" si="103"/>
        <v>69</v>
      </c>
      <c r="R471" s="162">
        <f t="shared" si="103"/>
        <v>73</v>
      </c>
      <c r="S471" s="162"/>
      <c r="T471" s="162">
        <f t="shared" si="95"/>
        <v>65</v>
      </c>
      <c r="U471" s="162">
        <f t="shared" si="96"/>
        <v>66</v>
      </c>
      <c r="V471" s="162">
        <f t="shared" si="97"/>
        <v>67</v>
      </c>
      <c r="W471" s="162">
        <f t="shared" si="98"/>
        <v>68</v>
      </c>
      <c r="X471" s="162">
        <f t="shared" si="99"/>
        <v>69</v>
      </c>
      <c r="Y471" s="162">
        <f t="shared" si="100"/>
        <v>72</v>
      </c>
      <c r="Z471" s="162">
        <f t="shared" si="101"/>
        <v>73</v>
      </c>
      <c r="AA471" s="162">
        <f t="shared" si="102"/>
        <v>74</v>
      </c>
    </row>
    <row r="472" spans="1:27">
      <c r="A472" s="73">
        <v>471</v>
      </c>
      <c r="B472" s="73" t="str">
        <f t="shared" si="94"/>
        <v>ABCDEGKL</v>
      </c>
      <c r="C472" s="73" t="s">
        <v>102</v>
      </c>
      <c r="D472" s="73" t="s">
        <v>150</v>
      </c>
      <c r="E472" s="73" t="s">
        <v>95</v>
      </c>
      <c r="F472" s="73" t="s">
        <v>96</v>
      </c>
      <c r="G472" s="73" t="s">
        <v>93</v>
      </c>
      <c r="H472" s="73" t="s">
        <v>101</v>
      </c>
      <c r="I472" s="73" t="s">
        <v>178</v>
      </c>
      <c r="J472" s="73" t="s">
        <v>165</v>
      </c>
      <c r="K472" s="162">
        <f t="shared" si="104"/>
        <v>69</v>
      </c>
      <c r="L472" s="162">
        <f t="shared" si="104"/>
        <v>71</v>
      </c>
      <c r="M472" s="162">
        <f t="shared" si="104"/>
        <v>66</v>
      </c>
      <c r="N472" s="162">
        <f t="shared" si="103"/>
        <v>67</v>
      </c>
      <c r="O472" s="162">
        <f t="shared" si="103"/>
        <v>65</v>
      </c>
      <c r="P472" s="162">
        <f t="shared" si="103"/>
        <v>68</v>
      </c>
      <c r="Q472" s="162">
        <f t="shared" si="103"/>
        <v>76</v>
      </c>
      <c r="R472" s="162">
        <f t="shared" si="103"/>
        <v>75</v>
      </c>
      <c r="S472" s="162"/>
      <c r="T472" s="162">
        <f t="shared" si="95"/>
        <v>65</v>
      </c>
      <c r="U472" s="162">
        <f t="shared" si="96"/>
        <v>66</v>
      </c>
      <c r="V472" s="162">
        <f t="shared" si="97"/>
        <v>67</v>
      </c>
      <c r="W472" s="162">
        <f t="shared" si="98"/>
        <v>68</v>
      </c>
      <c r="X472" s="162">
        <f t="shared" si="99"/>
        <v>69</v>
      </c>
      <c r="Y472" s="162">
        <f t="shared" si="100"/>
        <v>71</v>
      </c>
      <c r="Z472" s="162">
        <f t="shared" si="101"/>
        <v>75</v>
      </c>
      <c r="AA472" s="162">
        <f t="shared" si="102"/>
        <v>76</v>
      </c>
    </row>
    <row r="473" spans="1:27">
      <c r="A473" s="73">
        <v>472</v>
      </c>
      <c r="B473" s="73" t="str">
        <f t="shared" si="94"/>
        <v>ABCDEGJL</v>
      </c>
      <c r="C473" s="73" t="s">
        <v>102</v>
      </c>
      <c r="D473" s="73" t="s">
        <v>150</v>
      </c>
      <c r="E473" s="73" t="s">
        <v>95</v>
      </c>
      <c r="F473" s="73" t="s">
        <v>96</v>
      </c>
      <c r="G473" s="73" t="s">
        <v>93</v>
      </c>
      <c r="H473" s="73" t="s">
        <v>101</v>
      </c>
      <c r="I473" s="73" t="s">
        <v>178</v>
      </c>
      <c r="J473" s="73" t="s">
        <v>151</v>
      </c>
      <c r="K473" s="162">
        <f t="shared" si="104"/>
        <v>69</v>
      </c>
      <c r="L473" s="162">
        <f t="shared" si="104"/>
        <v>71</v>
      </c>
      <c r="M473" s="162">
        <f t="shared" si="104"/>
        <v>66</v>
      </c>
      <c r="N473" s="162">
        <f t="shared" si="103"/>
        <v>67</v>
      </c>
      <c r="O473" s="162">
        <f t="shared" si="103"/>
        <v>65</v>
      </c>
      <c r="P473" s="162">
        <f t="shared" si="103"/>
        <v>68</v>
      </c>
      <c r="Q473" s="162">
        <f t="shared" si="103"/>
        <v>76</v>
      </c>
      <c r="R473" s="162">
        <f t="shared" si="103"/>
        <v>74</v>
      </c>
      <c r="S473" s="162"/>
      <c r="T473" s="162">
        <f t="shared" si="95"/>
        <v>65</v>
      </c>
      <c r="U473" s="162">
        <f t="shared" si="96"/>
        <v>66</v>
      </c>
      <c r="V473" s="162">
        <f t="shared" si="97"/>
        <v>67</v>
      </c>
      <c r="W473" s="162">
        <f t="shared" si="98"/>
        <v>68</v>
      </c>
      <c r="X473" s="162">
        <f t="shared" si="99"/>
        <v>69</v>
      </c>
      <c r="Y473" s="162">
        <f t="shared" si="100"/>
        <v>71</v>
      </c>
      <c r="Z473" s="162">
        <f t="shared" si="101"/>
        <v>74</v>
      </c>
      <c r="AA473" s="162">
        <f t="shared" si="102"/>
        <v>76</v>
      </c>
    </row>
    <row r="474" spans="1:27">
      <c r="A474" s="73">
        <v>473</v>
      </c>
      <c r="B474" s="73" t="str">
        <f t="shared" si="94"/>
        <v>ABCDEGJK</v>
      </c>
      <c r="C474" s="73" t="s">
        <v>102</v>
      </c>
      <c r="D474" s="73" t="s">
        <v>150</v>
      </c>
      <c r="E474" s="73" t="s">
        <v>95</v>
      </c>
      <c r="F474" s="73" t="s">
        <v>96</v>
      </c>
      <c r="G474" s="73" t="s">
        <v>93</v>
      </c>
      <c r="H474" s="73" t="s">
        <v>101</v>
      </c>
      <c r="I474" s="73" t="s">
        <v>151</v>
      </c>
      <c r="J474" s="73" t="s">
        <v>165</v>
      </c>
      <c r="K474" s="162">
        <f t="shared" si="104"/>
        <v>69</v>
      </c>
      <c r="L474" s="162">
        <f t="shared" si="104"/>
        <v>71</v>
      </c>
      <c r="M474" s="162">
        <f t="shared" si="104"/>
        <v>66</v>
      </c>
      <c r="N474" s="162">
        <f t="shared" si="103"/>
        <v>67</v>
      </c>
      <c r="O474" s="162">
        <f t="shared" si="103"/>
        <v>65</v>
      </c>
      <c r="P474" s="162">
        <f t="shared" si="103"/>
        <v>68</v>
      </c>
      <c r="Q474" s="162">
        <f t="shared" si="103"/>
        <v>74</v>
      </c>
      <c r="R474" s="162">
        <f t="shared" si="103"/>
        <v>75</v>
      </c>
      <c r="S474" s="162"/>
      <c r="T474" s="162">
        <f t="shared" si="95"/>
        <v>65</v>
      </c>
      <c r="U474" s="162">
        <f t="shared" si="96"/>
        <v>66</v>
      </c>
      <c r="V474" s="162">
        <f t="shared" si="97"/>
        <v>67</v>
      </c>
      <c r="W474" s="162">
        <f t="shared" si="98"/>
        <v>68</v>
      </c>
      <c r="X474" s="162">
        <f t="shared" si="99"/>
        <v>69</v>
      </c>
      <c r="Y474" s="162">
        <f t="shared" si="100"/>
        <v>71</v>
      </c>
      <c r="Z474" s="162">
        <f t="shared" si="101"/>
        <v>74</v>
      </c>
      <c r="AA474" s="162">
        <f t="shared" si="102"/>
        <v>75</v>
      </c>
    </row>
    <row r="475" spans="1:27">
      <c r="A475" s="73">
        <v>474</v>
      </c>
      <c r="B475" s="73" t="str">
        <f t="shared" si="94"/>
        <v>ABCDEGIL</v>
      </c>
      <c r="C475" s="73" t="s">
        <v>102</v>
      </c>
      <c r="D475" s="73" t="s">
        <v>150</v>
      </c>
      <c r="E475" s="73" t="s">
        <v>95</v>
      </c>
      <c r="F475" s="73" t="s">
        <v>96</v>
      </c>
      <c r="G475" s="73" t="s">
        <v>93</v>
      </c>
      <c r="H475" s="73" t="s">
        <v>101</v>
      </c>
      <c r="I475" s="73" t="s">
        <v>178</v>
      </c>
      <c r="J475" s="73" t="s">
        <v>177</v>
      </c>
      <c r="K475" s="162">
        <f t="shared" si="104"/>
        <v>69</v>
      </c>
      <c r="L475" s="162">
        <f t="shared" si="104"/>
        <v>71</v>
      </c>
      <c r="M475" s="162">
        <f t="shared" si="104"/>
        <v>66</v>
      </c>
      <c r="N475" s="162">
        <f t="shared" si="103"/>
        <v>67</v>
      </c>
      <c r="O475" s="162">
        <f t="shared" si="103"/>
        <v>65</v>
      </c>
      <c r="P475" s="162">
        <f t="shared" si="103"/>
        <v>68</v>
      </c>
      <c r="Q475" s="162">
        <f t="shared" si="103"/>
        <v>76</v>
      </c>
      <c r="R475" s="162">
        <f t="shared" si="103"/>
        <v>73</v>
      </c>
      <c r="S475" s="162"/>
      <c r="T475" s="162">
        <f t="shared" si="95"/>
        <v>65</v>
      </c>
      <c r="U475" s="162">
        <f t="shared" si="96"/>
        <v>66</v>
      </c>
      <c r="V475" s="162">
        <f t="shared" si="97"/>
        <v>67</v>
      </c>
      <c r="W475" s="162">
        <f t="shared" si="98"/>
        <v>68</v>
      </c>
      <c r="X475" s="162">
        <f t="shared" si="99"/>
        <v>69</v>
      </c>
      <c r="Y475" s="162">
        <f t="shared" si="100"/>
        <v>71</v>
      </c>
      <c r="Z475" s="162">
        <f t="shared" si="101"/>
        <v>73</v>
      </c>
      <c r="AA475" s="162">
        <f t="shared" si="102"/>
        <v>76</v>
      </c>
    </row>
    <row r="476" spans="1:27">
      <c r="A476" s="73">
        <v>475</v>
      </c>
      <c r="B476" s="73" t="str">
        <f t="shared" si="94"/>
        <v>ABCDEGIK</v>
      </c>
      <c r="C476" s="73" t="s">
        <v>102</v>
      </c>
      <c r="D476" s="73" t="s">
        <v>150</v>
      </c>
      <c r="E476" s="73" t="s">
        <v>95</v>
      </c>
      <c r="F476" s="73" t="s">
        <v>96</v>
      </c>
      <c r="G476" s="73" t="s">
        <v>93</v>
      </c>
      <c r="H476" s="73" t="s">
        <v>101</v>
      </c>
      <c r="I476" s="73" t="s">
        <v>177</v>
      </c>
      <c r="J476" s="73" t="s">
        <v>165</v>
      </c>
      <c r="K476" s="162">
        <f t="shared" si="104"/>
        <v>69</v>
      </c>
      <c r="L476" s="162">
        <f t="shared" si="104"/>
        <v>71</v>
      </c>
      <c r="M476" s="162">
        <f t="shared" si="104"/>
        <v>66</v>
      </c>
      <c r="N476" s="162">
        <f t="shared" si="103"/>
        <v>67</v>
      </c>
      <c r="O476" s="162">
        <f t="shared" si="103"/>
        <v>65</v>
      </c>
      <c r="P476" s="162">
        <f t="shared" si="103"/>
        <v>68</v>
      </c>
      <c r="Q476" s="162">
        <f t="shared" si="103"/>
        <v>73</v>
      </c>
      <c r="R476" s="162">
        <f t="shared" si="103"/>
        <v>75</v>
      </c>
      <c r="S476" s="162"/>
      <c r="T476" s="162">
        <f t="shared" si="95"/>
        <v>65</v>
      </c>
      <c r="U476" s="162">
        <f t="shared" si="96"/>
        <v>66</v>
      </c>
      <c r="V476" s="162">
        <f t="shared" si="97"/>
        <v>67</v>
      </c>
      <c r="W476" s="162">
        <f t="shared" si="98"/>
        <v>68</v>
      </c>
      <c r="X476" s="162">
        <f t="shared" si="99"/>
        <v>69</v>
      </c>
      <c r="Y476" s="162">
        <f t="shared" si="100"/>
        <v>71</v>
      </c>
      <c r="Z476" s="162">
        <f t="shared" si="101"/>
        <v>73</v>
      </c>
      <c r="AA476" s="162">
        <f t="shared" si="102"/>
        <v>75</v>
      </c>
    </row>
    <row r="477" spans="1:27">
      <c r="A477" s="73">
        <v>476</v>
      </c>
      <c r="B477" s="73" t="str">
        <f t="shared" si="94"/>
        <v>ABCDEGIJ</v>
      </c>
      <c r="C477" s="73" t="s">
        <v>102</v>
      </c>
      <c r="D477" s="73" t="s">
        <v>150</v>
      </c>
      <c r="E477" s="73" t="s">
        <v>95</v>
      </c>
      <c r="F477" s="73" t="s">
        <v>96</v>
      </c>
      <c r="G477" s="73" t="s">
        <v>93</v>
      </c>
      <c r="H477" s="73" t="s">
        <v>101</v>
      </c>
      <c r="I477" s="73" t="s">
        <v>177</v>
      </c>
      <c r="J477" s="73" t="s">
        <v>151</v>
      </c>
      <c r="K477" s="162">
        <f t="shared" si="104"/>
        <v>69</v>
      </c>
      <c r="L477" s="162">
        <f t="shared" si="104"/>
        <v>71</v>
      </c>
      <c r="M477" s="162">
        <f t="shared" si="104"/>
        <v>66</v>
      </c>
      <c r="N477" s="162">
        <f t="shared" si="103"/>
        <v>67</v>
      </c>
      <c r="O477" s="162">
        <f t="shared" si="103"/>
        <v>65</v>
      </c>
      <c r="P477" s="162">
        <f t="shared" si="103"/>
        <v>68</v>
      </c>
      <c r="Q477" s="162">
        <f t="shared" si="103"/>
        <v>73</v>
      </c>
      <c r="R477" s="162">
        <f t="shared" si="103"/>
        <v>74</v>
      </c>
      <c r="S477" s="162"/>
      <c r="T477" s="162">
        <f t="shared" si="95"/>
        <v>65</v>
      </c>
      <c r="U477" s="162">
        <f t="shared" si="96"/>
        <v>66</v>
      </c>
      <c r="V477" s="162">
        <f t="shared" si="97"/>
        <v>67</v>
      </c>
      <c r="W477" s="162">
        <f t="shared" si="98"/>
        <v>68</v>
      </c>
      <c r="X477" s="162">
        <f t="shared" si="99"/>
        <v>69</v>
      </c>
      <c r="Y477" s="162">
        <f t="shared" si="100"/>
        <v>71</v>
      </c>
      <c r="Z477" s="162">
        <f t="shared" si="101"/>
        <v>73</v>
      </c>
      <c r="AA477" s="162">
        <f t="shared" si="102"/>
        <v>74</v>
      </c>
    </row>
    <row r="478" spans="1:27">
      <c r="A478" s="73">
        <v>477</v>
      </c>
      <c r="B478" s="73" t="str">
        <f t="shared" si="94"/>
        <v>ABCDEGHL</v>
      </c>
      <c r="C478" s="73" t="s">
        <v>164</v>
      </c>
      <c r="D478" s="73" t="s">
        <v>150</v>
      </c>
      <c r="E478" s="73" t="s">
        <v>95</v>
      </c>
      <c r="F478" s="73" t="s">
        <v>96</v>
      </c>
      <c r="G478" s="73" t="s">
        <v>93</v>
      </c>
      <c r="H478" s="73" t="s">
        <v>101</v>
      </c>
      <c r="I478" s="73" t="s">
        <v>178</v>
      </c>
      <c r="J478" s="73" t="s">
        <v>102</v>
      </c>
      <c r="K478" s="162">
        <f t="shared" si="104"/>
        <v>72</v>
      </c>
      <c r="L478" s="162">
        <f t="shared" si="104"/>
        <v>71</v>
      </c>
      <c r="M478" s="162">
        <f t="shared" si="104"/>
        <v>66</v>
      </c>
      <c r="N478" s="162">
        <f t="shared" si="103"/>
        <v>67</v>
      </c>
      <c r="O478" s="162">
        <f t="shared" si="103"/>
        <v>65</v>
      </c>
      <c r="P478" s="162">
        <f t="shared" si="103"/>
        <v>68</v>
      </c>
      <c r="Q478" s="162">
        <f t="shared" si="103"/>
        <v>76</v>
      </c>
      <c r="R478" s="162">
        <f t="shared" si="103"/>
        <v>69</v>
      </c>
      <c r="S478" s="162"/>
      <c r="T478" s="162">
        <f t="shared" si="95"/>
        <v>65</v>
      </c>
      <c r="U478" s="162">
        <f t="shared" si="96"/>
        <v>66</v>
      </c>
      <c r="V478" s="162">
        <f t="shared" si="97"/>
        <v>67</v>
      </c>
      <c r="W478" s="162">
        <f t="shared" si="98"/>
        <v>68</v>
      </c>
      <c r="X478" s="162">
        <f t="shared" si="99"/>
        <v>69</v>
      </c>
      <c r="Y478" s="162">
        <f t="shared" si="100"/>
        <v>71</v>
      </c>
      <c r="Z478" s="162">
        <f t="shared" si="101"/>
        <v>72</v>
      </c>
      <c r="AA478" s="162">
        <f t="shared" si="102"/>
        <v>76</v>
      </c>
    </row>
    <row r="479" spans="1:27">
      <c r="A479" s="73">
        <v>478</v>
      </c>
      <c r="B479" s="73" t="str">
        <f t="shared" si="94"/>
        <v>ABCDEGHK</v>
      </c>
      <c r="C479" s="73" t="s">
        <v>164</v>
      </c>
      <c r="D479" s="73" t="s">
        <v>150</v>
      </c>
      <c r="E479" s="73" t="s">
        <v>95</v>
      </c>
      <c r="F479" s="73" t="s">
        <v>96</v>
      </c>
      <c r="G479" s="73" t="s">
        <v>93</v>
      </c>
      <c r="H479" s="73" t="s">
        <v>101</v>
      </c>
      <c r="I479" s="73" t="s">
        <v>102</v>
      </c>
      <c r="J479" s="73" t="s">
        <v>165</v>
      </c>
      <c r="K479" s="162">
        <f t="shared" si="104"/>
        <v>72</v>
      </c>
      <c r="L479" s="162">
        <f t="shared" si="104"/>
        <v>71</v>
      </c>
      <c r="M479" s="162">
        <f t="shared" si="104"/>
        <v>66</v>
      </c>
      <c r="N479" s="162">
        <f t="shared" si="103"/>
        <v>67</v>
      </c>
      <c r="O479" s="162">
        <f t="shared" si="103"/>
        <v>65</v>
      </c>
      <c r="P479" s="162">
        <f t="shared" si="103"/>
        <v>68</v>
      </c>
      <c r="Q479" s="162">
        <f t="shared" si="103"/>
        <v>69</v>
      </c>
      <c r="R479" s="162">
        <f t="shared" si="103"/>
        <v>75</v>
      </c>
      <c r="S479" s="162"/>
      <c r="T479" s="162">
        <f t="shared" si="95"/>
        <v>65</v>
      </c>
      <c r="U479" s="162">
        <f t="shared" si="96"/>
        <v>66</v>
      </c>
      <c r="V479" s="162">
        <f t="shared" si="97"/>
        <v>67</v>
      </c>
      <c r="W479" s="162">
        <f t="shared" si="98"/>
        <v>68</v>
      </c>
      <c r="X479" s="162">
        <f t="shared" si="99"/>
        <v>69</v>
      </c>
      <c r="Y479" s="162">
        <f t="shared" si="100"/>
        <v>71</v>
      </c>
      <c r="Z479" s="162">
        <f t="shared" si="101"/>
        <v>72</v>
      </c>
      <c r="AA479" s="162">
        <f t="shared" si="102"/>
        <v>75</v>
      </c>
    </row>
    <row r="480" spans="1:27">
      <c r="A480" s="73">
        <v>479</v>
      </c>
      <c r="B480" s="73" t="str">
        <f t="shared" si="94"/>
        <v>ABCDEGHJ</v>
      </c>
      <c r="C480" s="73" t="s">
        <v>164</v>
      </c>
      <c r="D480" s="73" t="s">
        <v>150</v>
      </c>
      <c r="E480" s="73" t="s">
        <v>95</v>
      </c>
      <c r="F480" s="73" t="s">
        <v>96</v>
      </c>
      <c r="G480" s="73" t="s">
        <v>93</v>
      </c>
      <c r="H480" s="73" t="s">
        <v>101</v>
      </c>
      <c r="I480" s="73" t="s">
        <v>102</v>
      </c>
      <c r="J480" s="73" t="s">
        <v>151</v>
      </c>
      <c r="K480" s="162">
        <f t="shared" si="104"/>
        <v>72</v>
      </c>
      <c r="L480" s="162">
        <f t="shared" si="104"/>
        <v>71</v>
      </c>
      <c r="M480" s="162">
        <f t="shared" si="104"/>
        <v>66</v>
      </c>
      <c r="N480" s="162">
        <f t="shared" si="103"/>
        <v>67</v>
      </c>
      <c r="O480" s="162">
        <f t="shared" si="103"/>
        <v>65</v>
      </c>
      <c r="P480" s="162">
        <f t="shared" si="103"/>
        <v>68</v>
      </c>
      <c r="Q480" s="162">
        <f t="shared" si="103"/>
        <v>69</v>
      </c>
      <c r="R480" s="162">
        <f t="shared" si="103"/>
        <v>74</v>
      </c>
      <c r="S480" s="162"/>
      <c r="T480" s="162">
        <f t="shared" si="95"/>
        <v>65</v>
      </c>
      <c r="U480" s="162">
        <f t="shared" si="96"/>
        <v>66</v>
      </c>
      <c r="V480" s="162">
        <f t="shared" si="97"/>
        <v>67</v>
      </c>
      <c r="W480" s="162">
        <f t="shared" si="98"/>
        <v>68</v>
      </c>
      <c r="X480" s="162">
        <f t="shared" si="99"/>
        <v>69</v>
      </c>
      <c r="Y480" s="162">
        <f t="shared" si="100"/>
        <v>71</v>
      </c>
      <c r="Z480" s="162">
        <f t="shared" si="101"/>
        <v>72</v>
      </c>
      <c r="AA480" s="162">
        <f t="shared" si="102"/>
        <v>74</v>
      </c>
    </row>
    <row r="481" spans="1:27">
      <c r="A481" s="73">
        <v>480</v>
      </c>
      <c r="B481" s="73" t="str">
        <f t="shared" si="94"/>
        <v>ABCDEGHI</v>
      </c>
      <c r="C481" s="73" t="s">
        <v>164</v>
      </c>
      <c r="D481" s="73" t="s">
        <v>150</v>
      </c>
      <c r="E481" s="73" t="s">
        <v>95</v>
      </c>
      <c r="F481" s="73" t="s">
        <v>96</v>
      </c>
      <c r="G481" s="73" t="s">
        <v>93</v>
      </c>
      <c r="H481" s="73" t="s">
        <v>101</v>
      </c>
      <c r="I481" s="73" t="s">
        <v>102</v>
      </c>
      <c r="J481" s="73" t="s">
        <v>177</v>
      </c>
      <c r="K481" s="162">
        <f t="shared" si="104"/>
        <v>72</v>
      </c>
      <c r="L481" s="162">
        <f t="shared" si="104"/>
        <v>71</v>
      </c>
      <c r="M481" s="162">
        <f t="shared" si="104"/>
        <v>66</v>
      </c>
      <c r="N481" s="162">
        <f t="shared" si="103"/>
        <v>67</v>
      </c>
      <c r="O481" s="162">
        <f t="shared" si="103"/>
        <v>65</v>
      </c>
      <c r="P481" s="162">
        <f t="shared" si="103"/>
        <v>68</v>
      </c>
      <c r="Q481" s="162">
        <f t="shared" si="103"/>
        <v>69</v>
      </c>
      <c r="R481" s="162">
        <f t="shared" si="103"/>
        <v>73</v>
      </c>
      <c r="S481" s="162"/>
      <c r="T481" s="162">
        <f t="shared" si="95"/>
        <v>65</v>
      </c>
      <c r="U481" s="162">
        <f t="shared" si="96"/>
        <v>66</v>
      </c>
      <c r="V481" s="162">
        <f t="shared" si="97"/>
        <v>67</v>
      </c>
      <c r="W481" s="162">
        <f t="shared" si="98"/>
        <v>68</v>
      </c>
      <c r="X481" s="162">
        <f t="shared" si="99"/>
        <v>69</v>
      </c>
      <c r="Y481" s="162">
        <f t="shared" si="100"/>
        <v>71</v>
      </c>
      <c r="Z481" s="162">
        <f t="shared" si="101"/>
        <v>72</v>
      </c>
      <c r="AA481" s="162">
        <f t="shared" si="102"/>
        <v>73</v>
      </c>
    </row>
    <row r="482" spans="1:27">
      <c r="A482" s="73">
        <v>481</v>
      </c>
      <c r="B482" s="73" t="str">
        <f t="shared" si="94"/>
        <v>ABCDEFKL</v>
      </c>
      <c r="C482" s="73" t="s">
        <v>96</v>
      </c>
      <c r="D482" s="73" t="s">
        <v>102</v>
      </c>
      <c r="E482" s="73" t="s">
        <v>95</v>
      </c>
      <c r="F482" s="73" t="s">
        <v>101</v>
      </c>
      <c r="G482" s="73" t="s">
        <v>93</v>
      </c>
      <c r="H482" s="73" t="s">
        <v>103</v>
      </c>
      <c r="I482" s="73" t="s">
        <v>178</v>
      </c>
      <c r="J482" s="73" t="s">
        <v>165</v>
      </c>
      <c r="K482" s="162">
        <f t="shared" si="104"/>
        <v>67</v>
      </c>
      <c r="L482" s="162">
        <f t="shared" si="104"/>
        <v>69</v>
      </c>
      <c r="M482" s="162">
        <f t="shared" si="104"/>
        <v>66</v>
      </c>
      <c r="N482" s="162">
        <f t="shared" si="103"/>
        <v>68</v>
      </c>
      <c r="O482" s="162">
        <f t="shared" si="103"/>
        <v>65</v>
      </c>
      <c r="P482" s="162">
        <f t="shared" si="103"/>
        <v>70</v>
      </c>
      <c r="Q482" s="162">
        <f t="shared" si="103"/>
        <v>76</v>
      </c>
      <c r="R482" s="162">
        <f t="shared" si="103"/>
        <v>75</v>
      </c>
      <c r="S482" s="162"/>
      <c r="T482" s="162">
        <f t="shared" si="95"/>
        <v>65</v>
      </c>
      <c r="U482" s="162">
        <f t="shared" si="96"/>
        <v>66</v>
      </c>
      <c r="V482" s="162">
        <f t="shared" si="97"/>
        <v>67</v>
      </c>
      <c r="W482" s="162">
        <f t="shared" si="98"/>
        <v>68</v>
      </c>
      <c r="X482" s="162">
        <f t="shared" si="99"/>
        <v>69</v>
      </c>
      <c r="Y482" s="162">
        <f t="shared" si="100"/>
        <v>70</v>
      </c>
      <c r="Z482" s="162">
        <f t="shared" si="101"/>
        <v>75</v>
      </c>
      <c r="AA482" s="162">
        <f t="shared" si="102"/>
        <v>76</v>
      </c>
    </row>
    <row r="483" spans="1:27">
      <c r="A483" s="73">
        <v>482</v>
      </c>
      <c r="B483" s="73" t="str">
        <f t="shared" si="94"/>
        <v>ABCDEFJL</v>
      </c>
      <c r="C483" s="73" t="s">
        <v>96</v>
      </c>
      <c r="D483" s="73" t="s">
        <v>151</v>
      </c>
      <c r="E483" s="73" t="s">
        <v>95</v>
      </c>
      <c r="F483" s="73" t="s">
        <v>101</v>
      </c>
      <c r="G483" s="73" t="s">
        <v>93</v>
      </c>
      <c r="H483" s="73" t="s">
        <v>103</v>
      </c>
      <c r="I483" s="73" t="s">
        <v>178</v>
      </c>
      <c r="J483" s="73" t="s">
        <v>102</v>
      </c>
      <c r="K483" s="162">
        <f t="shared" si="104"/>
        <v>67</v>
      </c>
      <c r="L483" s="162">
        <f t="shared" si="104"/>
        <v>74</v>
      </c>
      <c r="M483" s="162">
        <f t="shared" si="104"/>
        <v>66</v>
      </c>
      <c r="N483" s="162">
        <f t="shared" si="103"/>
        <v>68</v>
      </c>
      <c r="O483" s="162">
        <f t="shared" si="103"/>
        <v>65</v>
      </c>
      <c r="P483" s="162">
        <f t="shared" si="103"/>
        <v>70</v>
      </c>
      <c r="Q483" s="162">
        <f t="shared" si="103"/>
        <v>76</v>
      </c>
      <c r="R483" s="162">
        <f t="shared" si="103"/>
        <v>69</v>
      </c>
      <c r="S483" s="162"/>
      <c r="T483" s="162">
        <f t="shared" si="95"/>
        <v>65</v>
      </c>
      <c r="U483" s="162">
        <f t="shared" si="96"/>
        <v>66</v>
      </c>
      <c r="V483" s="162">
        <f t="shared" si="97"/>
        <v>67</v>
      </c>
      <c r="W483" s="162">
        <f t="shared" si="98"/>
        <v>68</v>
      </c>
      <c r="X483" s="162">
        <f t="shared" si="99"/>
        <v>69</v>
      </c>
      <c r="Y483" s="162">
        <f t="shared" si="100"/>
        <v>70</v>
      </c>
      <c r="Z483" s="162">
        <f t="shared" si="101"/>
        <v>74</v>
      </c>
      <c r="AA483" s="162">
        <f t="shared" si="102"/>
        <v>76</v>
      </c>
    </row>
    <row r="484" spans="1:27">
      <c r="A484" s="73">
        <v>483</v>
      </c>
      <c r="B484" s="73" t="str">
        <f t="shared" si="94"/>
        <v>ABCDEFJK</v>
      </c>
      <c r="C484" s="73" t="s">
        <v>96</v>
      </c>
      <c r="D484" s="73" t="s">
        <v>151</v>
      </c>
      <c r="E484" s="73" t="s">
        <v>95</v>
      </c>
      <c r="F484" s="73" t="s">
        <v>101</v>
      </c>
      <c r="G484" s="73" t="s">
        <v>93</v>
      </c>
      <c r="H484" s="73" t="s">
        <v>103</v>
      </c>
      <c r="I484" s="73" t="s">
        <v>102</v>
      </c>
      <c r="J484" s="73" t="s">
        <v>165</v>
      </c>
      <c r="K484" s="162">
        <f t="shared" si="104"/>
        <v>67</v>
      </c>
      <c r="L484" s="162">
        <f t="shared" si="104"/>
        <v>74</v>
      </c>
      <c r="M484" s="162">
        <f t="shared" si="104"/>
        <v>66</v>
      </c>
      <c r="N484" s="162">
        <f t="shared" si="103"/>
        <v>68</v>
      </c>
      <c r="O484" s="162">
        <f t="shared" si="103"/>
        <v>65</v>
      </c>
      <c r="P484" s="162">
        <f t="shared" si="103"/>
        <v>70</v>
      </c>
      <c r="Q484" s="162">
        <f t="shared" si="103"/>
        <v>69</v>
      </c>
      <c r="R484" s="162">
        <f t="shared" si="103"/>
        <v>75</v>
      </c>
      <c r="S484" s="162"/>
      <c r="T484" s="162">
        <f t="shared" si="95"/>
        <v>65</v>
      </c>
      <c r="U484" s="162">
        <f t="shared" si="96"/>
        <v>66</v>
      </c>
      <c r="V484" s="162">
        <f t="shared" si="97"/>
        <v>67</v>
      </c>
      <c r="W484" s="162">
        <f t="shared" si="98"/>
        <v>68</v>
      </c>
      <c r="X484" s="162">
        <f t="shared" si="99"/>
        <v>69</v>
      </c>
      <c r="Y484" s="162">
        <f t="shared" si="100"/>
        <v>70</v>
      </c>
      <c r="Z484" s="162">
        <f t="shared" si="101"/>
        <v>74</v>
      </c>
      <c r="AA484" s="162">
        <f t="shared" si="102"/>
        <v>75</v>
      </c>
    </row>
    <row r="485" spans="1:27">
      <c r="A485" s="73">
        <v>484</v>
      </c>
      <c r="B485" s="73" t="str">
        <f t="shared" si="94"/>
        <v>ABCDEFIL</v>
      </c>
      <c r="C485" s="73" t="s">
        <v>96</v>
      </c>
      <c r="D485" s="73" t="s">
        <v>102</v>
      </c>
      <c r="E485" s="73" t="s">
        <v>95</v>
      </c>
      <c r="F485" s="73" t="s">
        <v>101</v>
      </c>
      <c r="G485" s="73" t="s">
        <v>93</v>
      </c>
      <c r="H485" s="73" t="s">
        <v>103</v>
      </c>
      <c r="I485" s="73" t="s">
        <v>178</v>
      </c>
      <c r="J485" s="73" t="s">
        <v>177</v>
      </c>
      <c r="K485" s="162">
        <f t="shared" si="104"/>
        <v>67</v>
      </c>
      <c r="L485" s="162">
        <f t="shared" si="104"/>
        <v>69</v>
      </c>
      <c r="M485" s="162">
        <f t="shared" si="104"/>
        <v>66</v>
      </c>
      <c r="N485" s="162">
        <f t="shared" si="103"/>
        <v>68</v>
      </c>
      <c r="O485" s="162">
        <f t="shared" si="103"/>
        <v>65</v>
      </c>
      <c r="P485" s="162">
        <f t="shared" si="103"/>
        <v>70</v>
      </c>
      <c r="Q485" s="162">
        <f t="shared" si="103"/>
        <v>76</v>
      </c>
      <c r="R485" s="162">
        <f t="shared" si="103"/>
        <v>73</v>
      </c>
      <c r="S485" s="162"/>
      <c r="T485" s="162">
        <f t="shared" si="95"/>
        <v>65</v>
      </c>
      <c r="U485" s="162">
        <f t="shared" si="96"/>
        <v>66</v>
      </c>
      <c r="V485" s="162">
        <f t="shared" si="97"/>
        <v>67</v>
      </c>
      <c r="W485" s="162">
        <f t="shared" si="98"/>
        <v>68</v>
      </c>
      <c r="X485" s="162">
        <f t="shared" si="99"/>
        <v>69</v>
      </c>
      <c r="Y485" s="162">
        <f t="shared" si="100"/>
        <v>70</v>
      </c>
      <c r="Z485" s="162">
        <f t="shared" si="101"/>
        <v>73</v>
      </c>
      <c r="AA485" s="162">
        <f t="shared" si="102"/>
        <v>76</v>
      </c>
    </row>
    <row r="486" spans="1:27">
      <c r="A486" s="73">
        <v>485</v>
      </c>
      <c r="B486" s="73" t="str">
        <f t="shared" si="94"/>
        <v>ABCDEFIK</v>
      </c>
      <c r="C486" s="73" t="s">
        <v>96</v>
      </c>
      <c r="D486" s="73" t="s">
        <v>102</v>
      </c>
      <c r="E486" s="73" t="s">
        <v>95</v>
      </c>
      <c r="F486" s="73" t="s">
        <v>101</v>
      </c>
      <c r="G486" s="73" t="s">
        <v>93</v>
      </c>
      <c r="H486" s="73" t="s">
        <v>103</v>
      </c>
      <c r="I486" s="73" t="s">
        <v>177</v>
      </c>
      <c r="J486" s="73" t="s">
        <v>165</v>
      </c>
      <c r="K486" s="162">
        <f t="shared" si="104"/>
        <v>67</v>
      </c>
      <c r="L486" s="162">
        <f t="shared" si="104"/>
        <v>69</v>
      </c>
      <c r="M486" s="162">
        <f t="shared" si="104"/>
        <v>66</v>
      </c>
      <c r="N486" s="162">
        <f t="shared" si="103"/>
        <v>68</v>
      </c>
      <c r="O486" s="162">
        <f t="shared" si="103"/>
        <v>65</v>
      </c>
      <c r="P486" s="162">
        <f t="shared" si="103"/>
        <v>70</v>
      </c>
      <c r="Q486" s="162">
        <f t="shared" si="103"/>
        <v>73</v>
      </c>
      <c r="R486" s="162">
        <f t="shared" si="103"/>
        <v>75</v>
      </c>
      <c r="S486" s="162"/>
      <c r="T486" s="162">
        <f t="shared" si="95"/>
        <v>65</v>
      </c>
      <c r="U486" s="162">
        <f t="shared" si="96"/>
        <v>66</v>
      </c>
      <c r="V486" s="162">
        <f t="shared" si="97"/>
        <v>67</v>
      </c>
      <c r="W486" s="162">
        <f t="shared" si="98"/>
        <v>68</v>
      </c>
      <c r="X486" s="162">
        <f t="shared" si="99"/>
        <v>69</v>
      </c>
      <c r="Y486" s="162">
        <f t="shared" si="100"/>
        <v>70</v>
      </c>
      <c r="Z486" s="162">
        <f t="shared" si="101"/>
        <v>73</v>
      </c>
      <c r="AA486" s="162">
        <f t="shared" si="102"/>
        <v>75</v>
      </c>
    </row>
    <row r="487" spans="1:27">
      <c r="A487" s="73">
        <v>486</v>
      </c>
      <c r="B487" s="73" t="str">
        <f t="shared" si="94"/>
        <v>ABCDEFIJ</v>
      </c>
      <c r="C487" s="73" t="s">
        <v>96</v>
      </c>
      <c r="D487" s="73" t="s">
        <v>151</v>
      </c>
      <c r="E487" s="73" t="s">
        <v>95</v>
      </c>
      <c r="F487" s="73" t="s">
        <v>101</v>
      </c>
      <c r="G487" s="73" t="s">
        <v>93</v>
      </c>
      <c r="H487" s="73" t="s">
        <v>103</v>
      </c>
      <c r="I487" s="73" t="s">
        <v>102</v>
      </c>
      <c r="J487" s="73" t="s">
        <v>177</v>
      </c>
      <c r="K487" s="162">
        <f t="shared" si="104"/>
        <v>67</v>
      </c>
      <c r="L487" s="162">
        <f t="shared" si="104"/>
        <v>74</v>
      </c>
      <c r="M487" s="162">
        <f t="shared" si="104"/>
        <v>66</v>
      </c>
      <c r="N487" s="162">
        <f t="shared" si="103"/>
        <v>68</v>
      </c>
      <c r="O487" s="162">
        <f t="shared" si="103"/>
        <v>65</v>
      </c>
      <c r="P487" s="162">
        <f t="shared" si="103"/>
        <v>70</v>
      </c>
      <c r="Q487" s="162">
        <f t="shared" si="103"/>
        <v>69</v>
      </c>
      <c r="R487" s="162">
        <f t="shared" si="103"/>
        <v>73</v>
      </c>
      <c r="S487" s="162"/>
      <c r="T487" s="162">
        <f t="shared" si="95"/>
        <v>65</v>
      </c>
      <c r="U487" s="162">
        <f t="shared" si="96"/>
        <v>66</v>
      </c>
      <c r="V487" s="162">
        <f t="shared" si="97"/>
        <v>67</v>
      </c>
      <c r="W487" s="162">
        <f t="shared" si="98"/>
        <v>68</v>
      </c>
      <c r="X487" s="162">
        <f t="shared" si="99"/>
        <v>69</v>
      </c>
      <c r="Y487" s="162">
        <f t="shared" si="100"/>
        <v>70</v>
      </c>
      <c r="Z487" s="162">
        <f t="shared" si="101"/>
        <v>73</v>
      </c>
      <c r="AA487" s="162">
        <f t="shared" si="102"/>
        <v>74</v>
      </c>
    </row>
    <row r="488" spans="1:27">
      <c r="A488" s="73">
        <v>487</v>
      </c>
      <c r="B488" s="73" t="str">
        <f t="shared" si="94"/>
        <v>ABCDEFHL</v>
      </c>
      <c r="C488" s="73" t="s">
        <v>164</v>
      </c>
      <c r="D488" s="73" t="s">
        <v>103</v>
      </c>
      <c r="E488" s="73" t="s">
        <v>95</v>
      </c>
      <c r="F488" s="73" t="s">
        <v>96</v>
      </c>
      <c r="G488" s="73" t="s">
        <v>93</v>
      </c>
      <c r="H488" s="73" t="s">
        <v>101</v>
      </c>
      <c r="I488" s="73" t="s">
        <v>178</v>
      </c>
      <c r="J488" s="73" t="s">
        <v>102</v>
      </c>
      <c r="K488" s="162">
        <f t="shared" si="104"/>
        <v>72</v>
      </c>
      <c r="L488" s="162">
        <f t="shared" si="104"/>
        <v>70</v>
      </c>
      <c r="M488" s="162">
        <f t="shared" si="104"/>
        <v>66</v>
      </c>
      <c r="N488" s="162">
        <f t="shared" si="103"/>
        <v>67</v>
      </c>
      <c r="O488" s="162">
        <f t="shared" si="103"/>
        <v>65</v>
      </c>
      <c r="P488" s="162">
        <f t="shared" si="103"/>
        <v>68</v>
      </c>
      <c r="Q488" s="162">
        <f t="shared" si="103"/>
        <v>76</v>
      </c>
      <c r="R488" s="162">
        <f t="shared" si="103"/>
        <v>69</v>
      </c>
      <c r="S488" s="162"/>
      <c r="T488" s="162">
        <f t="shared" si="95"/>
        <v>65</v>
      </c>
      <c r="U488" s="162">
        <f t="shared" si="96"/>
        <v>66</v>
      </c>
      <c r="V488" s="162">
        <f t="shared" si="97"/>
        <v>67</v>
      </c>
      <c r="W488" s="162">
        <f t="shared" si="98"/>
        <v>68</v>
      </c>
      <c r="X488" s="162">
        <f t="shared" si="99"/>
        <v>69</v>
      </c>
      <c r="Y488" s="162">
        <f t="shared" si="100"/>
        <v>70</v>
      </c>
      <c r="Z488" s="162">
        <f t="shared" si="101"/>
        <v>72</v>
      </c>
      <c r="AA488" s="162">
        <f t="shared" si="102"/>
        <v>76</v>
      </c>
    </row>
    <row r="489" spans="1:27">
      <c r="A489" s="73">
        <v>488</v>
      </c>
      <c r="B489" s="73" t="str">
        <f t="shared" si="94"/>
        <v>ABCDEFHK</v>
      </c>
      <c r="C489" s="73" t="s">
        <v>164</v>
      </c>
      <c r="D489" s="73" t="s">
        <v>102</v>
      </c>
      <c r="E489" s="73" t="s">
        <v>95</v>
      </c>
      <c r="F489" s="73" t="s">
        <v>96</v>
      </c>
      <c r="G489" s="73" t="s">
        <v>93</v>
      </c>
      <c r="H489" s="73" t="s">
        <v>103</v>
      </c>
      <c r="I489" s="73" t="s">
        <v>101</v>
      </c>
      <c r="J489" s="73" t="s">
        <v>165</v>
      </c>
      <c r="K489" s="162">
        <f t="shared" si="104"/>
        <v>72</v>
      </c>
      <c r="L489" s="162">
        <f t="shared" si="104"/>
        <v>69</v>
      </c>
      <c r="M489" s="162">
        <f t="shared" si="104"/>
        <v>66</v>
      </c>
      <c r="N489" s="162">
        <f t="shared" si="103"/>
        <v>67</v>
      </c>
      <c r="O489" s="162">
        <f t="shared" si="103"/>
        <v>65</v>
      </c>
      <c r="P489" s="162">
        <f t="shared" si="103"/>
        <v>70</v>
      </c>
      <c r="Q489" s="162">
        <f t="shared" si="103"/>
        <v>68</v>
      </c>
      <c r="R489" s="162">
        <f t="shared" si="103"/>
        <v>75</v>
      </c>
      <c r="S489" s="162"/>
      <c r="T489" s="162">
        <f t="shared" si="95"/>
        <v>65</v>
      </c>
      <c r="U489" s="162">
        <f t="shared" si="96"/>
        <v>66</v>
      </c>
      <c r="V489" s="162">
        <f t="shared" si="97"/>
        <v>67</v>
      </c>
      <c r="W489" s="162">
        <f t="shared" si="98"/>
        <v>68</v>
      </c>
      <c r="X489" s="162">
        <f t="shared" si="99"/>
        <v>69</v>
      </c>
      <c r="Y489" s="162">
        <f t="shared" si="100"/>
        <v>70</v>
      </c>
      <c r="Z489" s="162">
        <f t="shared" si="101"/>
        <v>72</v>
      </c>
      <c r="AA489" s="162">
        <f t="shared" si="102"/>
        <v>75</v>
      </c>
    </row>
    <row r="490" spans="1:27">
      <c r="A490" s="73">
        <v>489</v>
      </c>
      <c r="B490" s="73" t="str">
        <f t="shared" si="94"/>
        <v>ABCDEFHJ</v>
      </c>
      <c r="C490" s="73" t="s">
        <v>164</v>
      </c>
      <c r="D490" s="73" t="s">
        <v>151</v>
      </c>
      <c r="E490" s="73" t="s">
        <v>95</v>
      </c>
      <c r="F490" s="73" t="s">
        <v>96</v>
      </c>
      <c r="G490" s="73" t="s">
        <v>93</v>
      </c>
      <c r="H490" s="73" t="s">
        <v>103</v>
      </c>
      <c r="I490" s="73" t="s">
        <v>101</v>
      </c>
      <c r="J490" s="73" t="s">
        <v>102</v>
      </c>
      <c r="K490" s="162">
        <f t="shared" si="104"/>
        <v>72</v>
      </c>
      <c r="L490" s="162">
        <f t="shared" si="104"/>
        <v>74</v>
      </c>
      <c r="M490" s="162">
        <f t="shared" si="104"/>
        <v>66</v>
      </c>
      <c r="N490" s="162">
        <f t="shared" si="103"/>
        <v>67</v>
      </c>
      <c r="O490" s="162">
        <f t="shared" si="103"/>
        <v>65</v>
      </c>
      <c r="P490" s="162">
        <f t="shared" si="103"/>
        <v>70</v>
      </c>
      <c r="Q490" s="162">
        <f t="shared" si="103"/>
        <v>68</v>
      </c>
      <c r="R490" s="162">
        <f t="shared" si="103"/>
        <v>69</v>
      </c>
      <c r="S490" s="162"/>
      <c r="T490" s="162">
        <f t="shared" si="95"/>
        <v>65</v>
      </c>
      <c r="U490" s="162">
        <f t="shared" si="96"/>
        <v>66</v>
      </c>
      <c r="V490" s="162">
        <f t="shared" si="97"/>
        <v>67</v>
      </c>
      <c r="W490" s="162">
        <f t="shared" si="98"/>
        <v>68</v>
      </c>
      <c r="X490" s="162">
        <f t="shared" si="99"/>
        <v>69</v>
      </c>
      <c r="Y490" s="162">
        <f t="shared" si="100"/>
        <v>70</v>
      </c>
      <c r="Z490" s="162">
        <f t="shared" si="101"/>
        <v>72</v>
      </c>
      <c r="AA490" s="162">
        <f t="shared" si="102"/>
        <v>74</v>
      </c>
    </row>
    <row r="491" spans="1:27">
      <c r="A491" s="73">
        <v>490</v>
      </c>
      <c r="B491" s="73" t="str">
        <f t="shared" si="94"/>
        <v>ABCDEFHI</v>
      </c>
      <c r="C491" s="73" t="s">
        <v>164</v>
      </c>
      <c r="D491" s="73" t="s">
        <v>102</v>
      </c>
      <c r="E491" s="73" t="s">
        <v>95</v>
      </c>
      <c r="F491" s="73" t="s">
        <v>96</v>
      </c>
      <c r="G491" s="73" t="s">
        <v>93</v>
      </c>
      <c r="H491" s="73" t="s">
        <v>103</v>
      </c>
      <c r="I491" s="73" t="s">
        <v>101</v>
      </c>
      <c r="J491" s="73" t="s">
        <v>177</v>
      </c>
      <c r="K491" s="162">
        <f t="shared" si="104"/>
        <v>72</v>
      </c>
      <c r="L491" s="162">
        <f t="shared" si="104"/>
        <v>69</v>
      </c>
      <c r="M491" s="162">
        <f t="shared" si="104"/>
        <v>66</v>
      </c>
      <c r="N491" s="162">
        <f t="shared" si="103"/>
        <v>67</v>
      </c>
      <c r="O491" s="162">
        <f t="shared" si="103"/>
        <v>65</v>
      </c>
      <c r="P491" s="162">
        <f t="shared" si="103"/>
        <v>70</v>
      </c>
      <c r="Q491" s="162">
        <f t="shared" si="103"/>
        <v>68</v>
      </c>
      <c r="R491" s="162">
        <f t="shared" si="103"/>
        <v>73</v>
      </c>
      <c r="S491" s="162"/>
      <c r="T491" s="162">
        <f t="shared" si="95"/>
        <v>65</v>
      </c>
      <c r="U491" s="162">
        <f t="shared" si="96"/>
        <v>66</v>
      </c>
      <c r="V491" s="162">
        <f t="shared" si="97"/>
        <v>67</v>
      </c>
      <c r="W491" s="162">
        <f t="shared" si="98"/>
        <v>68</v>
      </c>
      <c r="X491" s="162">
        <f t="shared" si="99"/>
        <v>69</v>
      </c>
      <c r="Y491" s="162">
        <f t="shared" si="100"/>
        <v>70</v>
      </c>
      <c r="Z491" s="162">
        <f t="shared" si="101"/>
        <v>72</v>
      </c>
      <c r="AA491" s="162">
        <f t="shared" si="102"/>
        <v>73</v>
      </c>
    </row>
    <row r="492" spans="1:27">
      <c r="A492" s="73">
        <v>491</v>
      </c>
      <c r="B492" s="73" t="str">
        <f t="shared" si="94"/>
        <v>ABCDEFGL</v>
      </c>
      <c r="C492" s="73" t="s">
        <v>96</v>
      </c>
      <c r="D492" s="73" t="s">
        <v>150</v>
      </c>
      <c r="E492" s="73" t="s">
        <v>95</v>
      </c>
      <c r="F492" s="73" t="s">
        <v>101</v>
      </c>
      <c r="G492" s="73" t="s">
        <v>93</v>
      </c>
      <c r="H492" s="73" t="s">
        <v>103</v>
      </c>
      <c r="I492" s="73" t="s">
        <v>178</v>
      </c>
      <c r="J492" s="73" t="s">
        <v>102</v>
      </c>
      <c r="K492" s="162">
        <f t="shared" si="104"/>
        <v>67</v>
      </c>
      <c r="L492" s="162">
        <f t="shared" si="104"/>
        <v>71</v>
      </c>
      <c r="M492" s="162">
        <f t="shared" si="104"/>
        <v>66</v>
      </c>
      <c r="N492" s="162">
        <f t="shared" si="103"/>
        <v>68</v>
      </c>
      <c r="O492" s="162">
        <f t="shared" si="103"/>
        <v>65</v>
      </c>
      <c r="P492" s="162">
        <f t="shared" si="103"/>
        <v>70</v>
      </c>
      <c r="Q492" s="162">
        <f t="shared" si="103"/>
        <v>76</v>
      </c>
      <c r="R492" s="162">
        <f t="shared" si="103"/>
        <v>69</v>
      </c>
      <c r="S492" s="162"/>
      <c r="T492" s="162">
        <f t="shared" si="95"/>
        <v>65</v>
      </c>
      <c r="U492" s="162">
        <f t="shared" si="96"/>
        <v>66</v>
      </c>
      <c r="V492" s="162">
        <f t="shared" si="97"/>
        <v>67</v>
      </c>
      <c r="W492" s="162">
        <f t="shared" si="98"/>
        <v>68</v>
      </c>
      <c r="X492" s="162">
        <f t="shared" si="99"/>
        <v>69</v>
      </c>
      <c r="Y492" s="162">
        <f t="shared" si="100"/>
        <v>70</v>
      </c>
      <c r="Z492" s="162">
        <f t="shared" si="101"/>
        <v>71</v>
      </c>
      <c r="AA492" s="162">
        <f t="shared" si="102"/>
        <v>76</v>
      </c>
    </row>
    <row r="493" spans="1:27">
      <c r="A493" s="73">
        <v>492</v>
      </c>
      <c r="B493" s="73" t="str">
        <f t="shared" si="94"/>
        <v>ABCDEFGK</v>
      </c>
      <c r="C493" s="73" t="s">
        <v>96</v>
      </c>
      <c r="D493" s="73" t="s">
        <v>150</v>
      </c>
      <c r="E493" s="73" t="s">
        <v>95</v>
      </c>
      <c r="F493" s="73" t="s">
        <v>101</v>
      </c>
      <c r="G493" s="73" t="s">
        <v>93</v>
      </c>
      <c r="H493" s="73" t="s">
        <v>103</v>
      </c>
      <c r="I493" s="73" t="s">
        <v>102</v>
      </c>
      <c r="J493" s="73" t="s">
        <v>165</v>
      </c>
      <c r="K493" s="162">
        <f t="shared" si="104"/>
        <v>67</v>
      </c>
      <c r="L493" s="162">
        <f t="shared" si="104"/>
        <v>71</v>
      </c>
      <c r="M493" s="162">
        <f t="shared" si="104"/>
        <v>66</v>
      </c>
      <c r="N493" s="162">
        <f t="shared" si="103"/>
        <v>68</v>
      </c>
      <c r="O493" s="162">
        <f t="shared" si="103"/>
        <v>65</v>
      </c>
      <c r="P493" s="162">
        <f t="shared" si="103"/>
        <v>70</v>
      </c>
      <c r="Q493" s="162">
        <f t="shared" si="103"/>
        <v>69</v>
      </c>
      <c r="R493" s="162">
        <f t="shared" si="103"/>
        <v>75</v>
      </c>
      <c r="S493" s="162"/>
      <c r="T493" s="162">
        <f t="shared" si="95"/>
        <v>65</v>
      </c>
      <c r="U493" s="162">
        <f t="shared" si="96"/>
        <v>66</v>
      </c>
      <c r="V493" s="162">
        <f t="shared" si="97"/>
        <v>67</v>
      </c>
      <c r="W493" s="162">
        <f t="shared" si="98"/>
        <v>68</v>
      </c>
      <c r="X493" s="162">
        <f t="shared" si="99"/>
        <v>69</v>
      </c>
      <c r="Y493" s="162">
        <f t="shared" si="100"/>
        <v>70</v>
      </c>
      <c r="Z493" s="162">
        <f t="shared" si="101"/>
        <v>71</v>
      </c>
      <c r="AA493" s="162">
        <f t="shared" si="102"/>
        <v>75</v>
      </c>
    </row>
    <row r="494" spans="1:27">
      <c r="A494" s="73">
        <v>493</v>
      </c>
      <c r="B494" s="73" t="str">
        <f t="shared" si="94"/>
        <v>ABCDEFGJ</v>
      </c>
      <c r="C494" s="73" t="s">
        <v>96</v>
      </c>
      <c r="D494" s="73" t="s">
        <v>150</v>
      </c>
      <c r="E494" s="73" t="s">
        <v>95</v>
      </c>
      <c r="F494" s="73" t="s">
        <v>101</v>
      </c>
      <c r="G494" s="73" t="s">
        <v>93</v>
      </c>
      <c r="H494" s="73" t="s">
        <v>103</v>
      </c>
      <c r="I494" s="73" t="s">
        <v>102</v>
      </c>
      <c r="J494" s="73" t="s">
        <v>151</v>
      </c>
      <c r="K494" s="162">
        <f t="shared" si="104"/>
        <v>67</v>
      </c>
      <c r="L494" s="162">
        <f t="shared" si="104"/>
        <v>71</v>
      </c>
      <c r="M494" s="162">
        <f t="shared" si="104"/>
        <v>66</v>
      </c>
      <c r="N494" s="162">
        <f t="shared" si="103"/>
        <v>68</v>
      </c>
      <c r="O494" s="162">
        <f t="shared" si="103"/>
        <v>65</v>
      </c>
      <c r="P494" s="162">
        <f t="shared" si="103"/>
        <v>70</v>
      </c>
      <c r="Q494" s="162">
        <f t="shared" si="103"/>
        <v>69</v>
      </c>
      <c r="R494" s="162">
        <f t="shared" si="103"/>
        <v>74</v>
      </c>
      <c r="S494" s="162"/>
      <c r="T494" s="162">
        <f t="shared" si="95"/>
        <v>65</v>
      </c>
      <c r="U494" s="162">
        <f t="shared" si="96"/>
        <v>66</v>
      </c>
      <c r="V494" s="162">
        <f t="shared" si="97"/>
        <v>67</v>
      </c>
      <c r="W494" s="162">
        <f t="shared" si="98"/>
        <v>68</v>
      </c>
      <c r="X494" s="162">
        <f t="shared" si="99"/>
        <v>69</v>
      </c>
      <c r="Y494" s="162">
        <f t="shared" si="100"/>
        <v>70</v>
      </c>
      <c r="Z494" s="162">
        <f t="shared" si="101"/>
        <v>71</v>
      </c>
      <c r="AA494" s="162">
        <f t="shared" si="102"/>
        <v>74</v>
      </c>
    </row>
    <row r="495" spans="1:27">
      <c r="A495" s="73">
        <v>494</v>
      </c>
      <c r="B495" s="73" t="str">
        <f t="shared" si="94"/>
        <v>ABCDEFGI</v>
      </c>
      <c r="C495" s="73" t="s">
        <v>96</v>
      </c>
      <c r="D495" s="73" t="s">
        <v>150</v>
      </c>
      <c r="E495" s="73" t="s">
        <v>95</v>
      </c>
      <c r="F495" s="73" t="s">
        <v>101</v>
      </c>
      <c r="G495" s="73" t="s">
        <v>93</v>
      </c>
      <c r="H495" s="73" t="s">
        <v>103</v>
      </c>
      <c r="I495" s="73" t="s">
        <v>102</v>
      </c>
      <c r="J495" s="73" t="s">
        <v>177</v>
      </c>
      <c r="K495" s="162">
        <f t="shared" si="104"/>
        <v>67</v>
      </c>
      <c r="L495" s="162">
        <f t="shared" si="104"/>
        <v>71</v>
      </c>
      <c r="M495" s="162">
        <f t="shared" si="104"/>
        <v>66</v>
      </c>
      <c r="N495" s="162">
        <f t="shared" si="103"/>
        <v>68</v>
      </c>
      <c r="O495" s="162">
        <f t="shared" si="103"/>
        <v>65</v>
      </c>
      <c r="P495" s="162">
        <f t="shared" si="103"/>
        <v>70</v>
      </c>
      <c r="Q495" s="162">
        <f t="shared" si="103"/>
        <v>69</v>
      </c>
      <c r="R495" s="162">
        <f t="shared" si="103"/>
        <v>73</v>
      </c>
      <c r="S495" s="162"/>
      <c r="T495" s="162">
        <f t="shared" si="95"/>
        <v>65</v>
      </c>
      <c r="U495" s="162">
        <f t="shared" si="96"/>
        <v>66</v>
      </c>
      <c r="V495" s="162">
        <f t="shared" si="97"/>
        <v>67</v>
      </c>
      <c r="W495" s="162">
        <f t="shared" si="98"/>
        <v>68</v>
      </c>
      <c r="X495" s="162">
        <f t="shared" si="99"/>
        <v>69</v>
      </c>
      <c r="Y495" s="162">
        <f t="shared" si="100"/>
        <v>70</v>
      </c>
      <c r="Z495" s="162">
        <f t="shared" si="101"/>
        <v>71</v>
      </c>
      <c r="AA495" s="162">
        <f t="shared" si="102"/>
        <v>73</v>
      </c>
    </row>
    <row r="496" spans="1:27">
      <c r="A496" s="73">
        <v>495</v>
      </c>
      <c r="B496" s="73" t="str">
        <f>CONCATENATE(CHAR(T496),CHAR(U496),CHAR(V496),CHAR(W496),CHAR(X496),CHAR(Y496),CHAR(Z496),CHAR(AA496))</f>
        <v>ABCDEFGH</v>
      </c>
      <c r="C496" s="73" t="s">
        <v>164</v>
      </c>
      <c r="D496" s="73" t="s">
        <v>150</v>
      </c>
      <c r="E496" s="73" t="s">
        <v>95</v>
      </c>
      <c r="F496" s="73" t="s">
        <v>96</v>
      </c>
      <c r="G496" s="73" t="s">
        <v>93</v>
      </c>
      <c r="H496" s="73" t="s">
        <v>103</v>
      </c>
      <c r="I496" s="73" t="s">
        <v>101</v>
      </c>
      <c r="J496" s="73" t="s">
        <v>102</v>
      </c>
      <c r="K496" s="162">
        <f t="shared" si="104"/>
        <v>72</v>
      </c>
      <c r="L496" s="162">
        <f t="shared" si="104"/>
        <v>71</v>
      </c>
      <c r="M496" s="162">
        <f t="shared" si="104"/>
        <v>66</v>
      </c>
      <c r="N496" s="162">
        <f t="shared" si="103"/>
        <v>67</v>
      </c>
      <c r="O496" s="162">
        <f t="shared" si="103"/>
        <v>65</v>
      </c>
      <c r="P496" s="162">
        <f t="shared" si="103"/>
        <v>70</v>
      </c>
      <c r="Q496" s="162">
        <f t="shared" si="103"/>
        <v>68</v>
      </c>
      <c r="R496" s="162">
        <f t="shared" si="103"/>
        <v>69</v>
      </c>
      <c r="S496" s="162"/>
      <c r="T496" s="162">
        <f t="shared" si="95"/>
        <v>65</v>
      </c>
      <c r="U496" s="162">
        <f t="shared" si="96"/>
        <v>66</v>
      </c>
      <c r="V496" s="162">
        <f t="shared" si="97"/>
        <v>67</v>
      </c>
      <c r="W496" s="162">
        <f t="shared" si="98"/>
        <v>68</v>
      </c>
      <c r="X496" s="162">
        <f t="shared" si="99"/>
        <v>69</v>
      </c>
      <c r="Y496" s="162">
        <f t="shared" si="100"/>
        <v>70</v>
      </c>
      <c r="Z496" s="162">
        <f t="shared" si="101"/>
        <v>71</v>
      </c>
      <c r="AA496" s="162">
        <f t="shared" si="102"/>
        <v>72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4"/>
  <sheetViews>
    <sheetView workbookViewId="0"/>
  </sheetViews>
  <sheetFormatPr baseColWidth="10" defaultColWidth="23.28515625" defaultRowHeight="12.75"/>
  <cols>
    <col min="1" max="1" width="10.85546875" bestFit="1" customWidth="1"/>
    <col min="2" max="3" width="17.140625" customWidth="1"/>
    <col min="4" max="5" width="15.7109375" bestFit="1" customWidth="1"/>
    <col min="6" max="6" width="15.7109375" customWidth="1"/>
    <col min="7" max="7" width="8" bestFit="1" customWidth="1"/>
    <col min="8" max="8" width="8.7109375" bestFit="1" customWidth="1"/>
    <col min="9" max="9" width="16.7109375" bestFit="1" customWidth="1"/>
    <col min="10" max="10" width="29.7109375" customWidth="1"/>
    <col min="11" max="11" width="16.140625" customWidth="1"/>
    <col min="12" max="12" width="11.85546875" customWidth="1"/>
    <col min="13" max="13" width="15.42578125" customWidth="1"/>
    <col min="14" max="14" width="15.5703125" customWidth="1"/>
  </cols>
  <sheetData>
    <row r="1" spans="1:15" ht="15">
      <c r="A1" t="s">
        <v>212</v>
      </c>
      <c r="B1" t="s">
        <v>213</v>
      </c>
      <c r="C1" t="s">
        <v>214</v>
      </c>
      <c r="D1" t="s">
        <v>184</v>
      </c>
      <c r="E1" t="s">
        <v>187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M1" s="157" t="s">
        <v>220</v>
      </c>
      <c r="N1" s="157" t="s">
        <v>221</v>
      </c>
      <c r="O1" s="157" t="s">
        <v>222</v>
      </c>
    </row>
    <row r="2" spans="1:15" ht="15">
      <c r="F2" s="158" t="s">
        <v>223</v>
      </c>
      <c r="K2" t="s">
        <v>98</v>
      </c>
      <c r="M2" s="159" t="s">
        <v>224</v>
      </c>
      <c r="N2" s="160">
        <v>-6</v>
      </c>
      <c r="O2" s="160" t="s">
        <v>225</v>
      </c>
    </row>
    <row r="3" spans="1:15" ht="15">
      <c r="A3">
        <v>1</v>
      </c>
      <c r="B3" s="161">
        <f>C3+VLOOKUP(I3,$M$2:$N$17,2,FALSE)/24</f>
        <v>46184.583333333336</v>
      </c>
      <c r="C3" s="161">
        <v>46184.875</v>
      </c>
      <c r="D3" t="s">
        <v>120</v>
      </c>
      <c r="E3" t="s">
        <v>122</v>
      </c>
      <c r="G3" t="s">
        <v>226</v>
      </c>
      <c r="H3" t="s">
        <v>227</v>
      </c>
      <c r="I3" t="s">
        <v>228</v>
      </c>
      <c r="J3" t="str">
        <f>CONCATENATE(G3,"-",H3)</f>
        <v>A1-A2</v>
      </c>
      <c r="K3" t="str">
        <f>D3</f>
        <v>Mexiko</v>
      </c>
      <c r="M3" s="159" t="s">
        <v>229</v>
      </c>
      <c r="N3" s="160">
        <v>-6</v>
      </c>
      <c r="O3" s="160" t="s">
        <v>225</v>
      </c>
    </row>
    <row r="4" spans="1:15" ht="15">
      <c r="A4">
        <v>2</v>
      </c>
      <c r="B4" s="161">
        <f t="shared" ref="B4:B67" si="0">C4+VLOOKUP(I4,$M$2:$N$17,2,FALSE)/24</f>
        <v>46184.875</v>
      </c>
      <c r="C4" s="161">
        <v>46185.166666666664</v>
      </c>
      <c r="D4" t="s">
        <v>124</v>
      </c>
      <c r="E4" t="s">
        <v>117</v>
      </c>
      <c r="G4" t="s">
        <v>230</v>
      </c>
      <c r="H4" t="s">
        <v>231</v>
      </c>
      <c r="I4" t="s">
        <v>232</v>
      </c>
      <c r="J4" t="str">
        <f t="shared" ref="J4:J67" si="1">CONCATENATE(G4,"-",H4)</f>
        <v>A3-A4</v>
      </c>
      <c r="K4" t="str">
        <f>E3</f>
        <v>Südafrika</v>
      </c>
      <c r="M4" s="159" t="s">
        <v>233</v>
      </c>
      <c r="N4" s="160">
        <v>-6</v>
      </c>
      <c r="O4" s="160" t="s">
        <v>225</v>
      </c>
    </row>
    <row r="5" spans="1:15" ht="15">
      <c r="A5">
        <v>4</v>
      </c>
      <c r="B5" s="161">
        <f t="shared" si="0"/>
        <v>46185.75</v>
      </c>
      <c r="C5" s="161">
        <v>46186.125</v>
      </c>
      <c r="D5" t="s">
        <v>121</v>
      </c>
      <c r="E5" t="s">
        <v>123</v>
      </c>
      <c r="G5" t="s">
        <v>234</v>
      </c>
      <c r="H5" t="s">
        <v>235</v>
      </c>
      <c r="I5" t="s">
        <v>236</v>
      </c>
      <c r="J5" t="str">
        <f t="shared" si="1"/>
        <v>D1-D2</v>
      </c>
      <c r="K5" t="str">
        <f>D4</f>
        <v>Südkorea</v>
      </c>
      <c r="M5" s="159" t="s">
        <v>237</v>
      </c>
      <c r="N5" s="160">
        <v>-6</v>
      </c>
      <c r="O5" s="160" t="s">
        <v>225</v>
      </c>
    </row>
    <row r="6" spans="1:15" ht="15">
      <c r="A6">
        <v>3</v>
      </c>
      <c r="B6" s="161">
        <f t="shared" si="0"/>
        <v>46185.625</v>
      </c>
      <c r="C6" s="161">
        <v>46185.875</v>
      </c>
      <c r="D6" t="s">
        <v>126</v>
      </c>
      <c r="E6" t="s">
        <v>238</v>
      </c>
      <c r="G6" t="s">
        <v>239</v>
      </c>
      <c r="H6" t="s">
        <v>240</v>
      </c>
      <c r="I6" t="s">
        <v>233</v>
      </c>
      <c r="J6" t="str">
        <f t="shared" si="1"/>
        <v>B1-B2</v>
      </c>
      <c r="K6" t="str">
        <f>E4</f>
        <v>Tschechien</v>
      </c>
      <c r="M6" s="159" t="s">
        <v>241</v>
      </c>
      <c r="N6" s="160">
        <v>-6</v>
      </c>
      <c r="O6" s="160" t="s">
        <v>225</v>
      </c>
    </row>
    <row r="7" spans="1:15" ht="15">
      <c r="A7">
        <v>5</v>
      </c>
      <c r="B7" s="161">
        <f t="shared" si="0"/>
        <v>46186.875</v>
      </c>
      <c r="C7" s="161">
        <v>46187.125</v>
      </c>
      <c r="D7" t="s">
        <v>135</v>
      </c>
      <c r="E7" t="s">
        <v>112</v>
      </c>
      <c r="G7" t="s">
        <v>242</v>
      </c>
      <c r="H7" t="s">
        <v>243</v>
      </c>
      <c r="I7" t="s">
        <v>237</v>
      </c>
      <c r="J7" t="str">
        <f t="shared" si="1"/>
        <v>C3-C4</v>
      </c>
      <c r="M7" s="159" t="s">
        <v>244</v>
      </c>
      <c r="N7" s="160">
        <v>-6</v>
      </c>
      <c r="O7" s="160" t="s">
        <v>225</v>
      </c>
    </row>
    <row r="8" spans="1:15" ht="15">
      <c r="A8">
        <v>9</v>
      </c>
      <c r="B8" s="161">
        <f t="shared" si="0"/>
        <v>46187.791666666664</v>
      </c>
      <c r="C8" s="161">
        <v>46188.041666666664</v>
      </c>
      <c r="D8" t="s">
        <v>130</v>
      </c>
      <c r="E8" t="s">
        <v>131</v>
      </c>
      <c r="G8" t="s">
        <v>245</v>
      </c>
      <c r="H8" t="s">
        <v>246</v>
      </c>
      <c r="I8" t="s">
        <v>241</v>
      </c>
      <c r="J8" t="str">
        <f t="shared" si="1"/>
        <v>E3-E4</v>
      </c>
      <c r="K8" t="s">
        <v>106</v>
      </c>
      <c r="M8" s="159" t="s">
        <v>247</v>
      </c>
      <c r="N8" s="160">
        <v>-7</v>
      </c>
      <c r="O8" s="160" t="s">
        <v>248</v>
      </c>
    </row>
    <row r="9" spans="1:15" ht="15">
      <c r="A9">
        <v>6</v>
      </c>
      <c r="B9" s="161">
        <f t="shared" si="0"/>
        <v>46186.875</v>
      </c>
      <c r="C9" s="161">
        <v>46187.25</v>
      </c>
      <c r="D9" t="s">
        <v>125</v>
      </c>
      <c r="E9" t="s">
        <v>113</v>
      </c>
      <c r="G9" t="s">
        <v>249</v>
      </c>
      <c r="H9" t="s">
        <v>250</v>
      </c>
      <c r="I9" t="s">
        <v>251</v>
      </c>
      <c r="J9" t="str">
        <f t="shared" si="1"/>
        <v>D3-D4</v>
      </c>
      <c r="K9" t="str">
        <f>D6</f>
        <v>Kanada</v>
      </c>
      <c r="M9" s="159" t="s">
        <v>252</v>
      </c>
      <c r="N9" s="160">
        <v>-7</v>
      </c>
      <c r="O9" s="160" t="s">
        <v>248</v>
      </c>
    </row>
    <row r="10" spans="1:15" ht="15">
      <c r="A10">
        <v>7</v>
      </c>
      <c r="B10" s="161">
        <f t="shared" si="0"/>
        <v>46186.75</v>
      </c>
      <c r="C10" s="161">
        <v>46187</v>
      </c>
      <c r="D10" t="s">
        <v>132</v>
      </c>
      <c r="E10" t="s">
        <v>133</v>
      </c>
      <c r="G10" t="s">
        <v>253</v>
      </c>
      <c r="H10" t="s">
        <v>254</v>
      </c>
      <c r="I10" t="s">
        <v>224</v>
      </c>
      <c r="J10" t="str">
        <f t="shared" si="1"/>
        <v>C1-C2</v>
      </c>
      <c r="K10" t="str">
        <f>E6</f>
        <v>Bosnien/Herzeg.</v>
      </c>
      <c r="M10" s="159" t="s">
        <v>255</v>
      </c>
      <c r="N10" s="160">
        <v>-7</v>
      </c>
      <c r="O10" s="160" t="s">
        <v>248</v>
      </c>
    </row>
    <row r="11" spans="1:15" ht="15">
      <c r="A11">
        <v>8</v>
      </c>
      <c r="B11" s="161">
        <f t="shared" si="0"/>
        <v>46186.5</v>
      </c>
      <c r="C11" s="161">
        <v>46186.875</v>
      </c>
      <c r="D11" t="s">
        <v>129</v>
      </c>
      <c r="E11" t="s">
        <v>66</v>
      </c>
      <c r="G11" t="s">
        <v>256</v>
      </c>
      <c r="H11" t="s">
        <v>257</v>
      </c>
      <c r="I11" t="s">
        <v>258</v>
      </c>
      <c r="J11" t="str">
        <f t="shared" si="1"/>
        <v>B3-B4</v>
      </c>
      <c r="K11" t="str">
        <f>D11</f>
        <v>Katar</v>
      </c>
      <c r="M11" s="159" t="s">
        <v>259</v>
      </c>
      <c r="N11" s="160">
        <v>-7</v>
      </c>
      <c r="O11" s="160" t="s">
        <v>248</v>
      </c>
    </row>
    <row r="12" spans="1:15" ht="15">
      <c r="A12">
        <v>12</v>
      </c>
      <c r="B12" s="161">
        <f t="shared" si="0"/>
        <v>46187.875</v>
      </c>
      <c r="C12" s="161">
        <v>46188.166666666664</v>
      </c>
      <c r="D12" t="s">
        <v>136</v>
      </c>
      <c r="E12" t="s">
        <v>137</v>
      </c>
      <c r="G12" t="s">
        <v>260</v>
      </c>
      <c r="H12" t="s">
        <v>261</v>
      </c>
      <c r="I12" t="s">
        <v>259</v>
      </c>
      <c r="J12" t="str">
        <f t="shared" si="1"/>
        <v>F3-F4</v>
      </c>
      <c r="K12" t="str">
        <f>E11</f>
        <v>Schweiz</v>
      </c>
      <c r="M12" s="159" t="s">
        <v>228</v>
      </c>
      <c r="N12" s="160">
        <v>-7</v>
      </c>
      <c r="O12" s="160" t="s">
        <v>248</v>
      </c>
    </row>
    <row r="13" spans="1:15" ht="15">
      <c r="A13">
        <v>10</v>
      </c>
      <c r="B13" s="161">
        <f t="shared" si="0"/>
        <v>46187.5</v>
      </c>
      <c r="C13" s="161">
        <v>46187.791666666664</v>
      </c>
      <c r="D13" t="s">
        <v>65</v>
      </c>
      <c r="E13" t="s">
        <v>128</v>
      </c>
      <c r="G13" t="s">
        <v>262</v>
      </c>
      <c r="H13" t="s">
        <v>263</v>
      </c>
      <c r="I13" t="s">
        <v>252</v>
      </c>
      <c r="J13" t="str">
        <f t="shared" si="1"/>
        <v>E1-E2</v>
      </c>
      <c r="M13" s="159" t="s">
        <v>232</v>
      </c>
      <c r="N13" s="160">
        <v>-7</v>
      </c>
      <c r="O13" s="160" t="s">
        <v>248</v>
      </c>
    </row>
    <row r="14" spans="1:15" ht="15">
      <c r="A14">
        <v>11</v>
      </c>
      <c r="B14" s="161">
        <f t="shared" si="0"/>
        <v>46187.625</v>
      </c>
      <c r="C14" s="161">
        <v>46187.916666666664</v>
      </c>
      <c r="D14" t="s">
        <v>69</v>
      </c>
      <c r="E14" t="s">
        <v>134</v>
      </c>
      <c r="G14" t="s">
        <v>56</v>
      </c>
      <c r="H14" t="s">
        <v>58</v>
      </c>
      <c r="I14" t="s">
        <v>247</v>
      </c>
      <c r="J14" t="str">
        <f t="shared" si="1"/>
        <v>F1-F2</v>
      </c>
      <c r="K14" t="s">
        <v>99</v>
      </c>
      <c r="M14" s="159" t="s">
        <v>236</v>
      </c>
      <c r="N14" s="160">
        <v>-9</v>
      </c>
      <c r="O14" s="160" t="s">
        <v>264</v>
      </c>
    </row>
    <row r="15" spans="1:15" ht="15">
      <c r="A15">
        <v>14</v>
      </c>
      <c r="B15" s="161">
        <f t="shared" si="0"/>
        <v>46188.5</v>
      </c>
      <c r="C15" s="161">
        <v>46188.75</v>
      </c>
      <c r="D15" t="s">
        <v>64</v>
      </c>
      <c r="E15" t="s">
        <v>154</v>
      </c>
      <c r="G15" t="s">
        <v>265</v>
      </c>
      <c r="H15" t="s">
        <v>266</v>
      </c>
      <c r="I15" t="s">
        <v>244</v>
      </c>
      <c r="J15" t="str">
        <f t="shared" si="1"/>
        <v>H1-H2</v>
      </c>
      <c r="K15" t="str">
        <f>D10</f>
        <v>Brasilien</v>
      </c>
      <c r="M15" s="159" t="s">
        <v>258</v>
      </c>
      <c r="N15" s="160">
        <v>-9</v>
      </c>
      <c r="O15" s="160" t="s">
        <v>264</v>
      </c>
    </row>
    <row r="16" spans="1:15" ht="15">
      <c r="A16">
        <v>15</v>
      </c>
      <c r="B16" s="161">
        <f t="shared" si="0"/>
        <v>46188.75</v>
      </c>
      <c r="C16" s="161">
        <v>46189.125</v>
      </c>
      <c r="D16" t="s">
        <v>143</v>
      </c>
      <c r="E16" t="s">
        <v>144</v>
      </c>
      <c r="G16" t="s">
        <v>267</v>
      </c>
      <c r="H16" t="s">
        <v>268</v>
      </c>
      <c r="I16" t="s">
        <v>236</v>
      </c>
      <c r="J16" t="str">
        <f t="shared" si="1"/>
        <v>G3-G4</v>
      </c>
      <c r="K16" t="str">
        <f>E10</f>
        <v>Marokko</v>
      </c>
      <c r="M16" s="159" t="s">
        <v>269</v>
      </c>
      <c r="N16" s="160">
        <v>-9</v>
      </c>
      <c r="O16" s="160" t="s">
        <v>264</v>
      </c>
    </row>
    <row r="17" spans="1:15" ht="15">
      <c r="A17">
        <v>13</v>
      </c>
      <c r="B17" s="161">
        <f t="shared" si="0"/>
        <v>46188.75</v>
      </c>
      <c r="C17" s="161">
        <v>46189</v>
      </c>
      <c r="D17" t="s">
        <v>156</v>
      </c>
      <c r="E17" t="s">
        <v>158</v>
      </c>
      <c r="G17" t="s">
        <v>270</v>
      </c>
      <c r="H17" t="s">
        <v>271</v>
      </c>
      <c r="I17" t="s">
        <v>229</v>
      </c>
      <c r="J17" t="str">
        <f t="shared" si="1"/>
        <v>H3-H4</v>
      </c>
      <c r="K17" t="str">
        <f>D7</f>
        <v>Haiti</v>
      </c>
      <c r="M17" s="159" t="s">
        <v>251</v>
      </c>
      <c r="N17" s="160">
        <v>-9</v>
      </c>
      <c r="O17" s="160" t="s">
        <v>264</v>
      </c>
    </row>
    <row r="18" spans="1:15">
      <c r="A18">
        <v>16</v>
      </c>
      <c r="B18" s="161">
        <f t="shared" si="0"/>
        <v>46188.5</v>
      </c>
      <c r="C18" s="161">
        <v>46188.875</v>
      </c>
      <c r="D18" t="s">
        <v>114</v>
      </c>
      <c r="E18" t="s">
        <v>141</v>
      </c>
      <c r="G18" t="s">
        <v>272</v>
      </c>
      <c r="H18" t="s">
        <v>273</v>
      </c>
      <c r="I18" t="s">
        <v>269</v>
      </c>
      <c r="J18" t="str">
        <f t="shared" si="1"/>
        <v>G1-G2</v>
      </c>
      <c r="K18" t="str">
        <f>E7</f>
        <v>Schottland</v>
      </c>
    </row>
    <row r="19" spans="1:15">
      <c r="A19">
        <v>17</v>
      </c>
      <c r="B19" s="161">
        <f t="shared" si="0"/>
        <v>46189.625</v>
      </c>
      <c r="C19" s="161">
        <v>46189.875</v>
      </c>
      <c r="D19" t="s">
        <v>67</v>
      </c>
      <c r="E19" t="s">
        <v>168</v>
      </c>
      <c r="G19" t="s">
        <v>274</v>
      </c>
      <c r="H19" t="s">
        <v>275</v>
      </c>
      <c r="I19" t="s">
        <v>224</v>
      </c>
      <c r="J19" t="str">
        <f t="shared" si="1"/>
        <v>I1-I2</v>
      </c>
    </row>
    <row r="20" spans="1:15">
      <c r="A20">
        <v>18</v>
      </c>
      <c r="B20" s="161">
        <f t="shared" si="0"/>
        <v>46189.75</v>
      </c>
      <c r="C20" s="161">
        <v>46190</v>
      </c>
      <c r="D20" t="s">
        <v>169</v>
      </c>
      <c r="E20" t="s">
        <v>171</v>
      </c>
      <c r="G20" t="s">
        <v>276</v>
      </c>
      <c r="H20" t="s">
        <v>277</v>
      </c>
      <c r="I20" t="s">
        <v>237</v>
      </c>
      <c r="J20" t="str">
        <f t="shared" si="1"/>
        <v>I3-I4</v>
      </c>
      <c r="K20" t="s">
        <v>104</v>
      </c>
    </row>
    <row r="21" spans="1:15">
      <c r="A21">
        <v>21</v>
      </c>
      <c r="B21" s="161">
        <f t="shared" si="0"/>
        <v>46190.791666666664</v>
      </c>
      <c r="C21" s="161">
        <v>46191.041666666664</v>
      </c>
      <c r="D21" t="s">
        <v>170</v>
      </c>
      <c r="E21" t="s">
        <v>172</v>
      </c>
      <c r="G21" t="s">
        <v>278</v>
      </c>
      <c r="H21" t="s">
        <v>18</v>
      </c>
      <c r="I21" t="s">
        <v>233</v>
      </c>
      <c r="J21" t="str">
        <f t="shared" si="1"/>
        <v>L3-L4</v>
      </c>
      <c r="K21" t="str">
        <f>D5</f>
        <v>USA</v>
      </c>
    </row>
    <row r="22" spans="1:15">
      <c r="A22">
        <v>20</v>
      </c>
      <c r="B22" s="161">
        <f t="shared" si="0"/>
        <v>46189.875</v>
      </c>
      <c r="C22" s="161">
        <v>46190.25</v>
      </c>
      <c r="D22" t="s">
        <v>115</v>
      </c>
      <c r="E22" t="s">
        <v>145</v>
      </c>
      <c r="G22" t="s">
        <v>279</v>
      </c>
      <c r="H22" t="s">
        <v>280</v>
      </c>
      <c r="I22" t="s">
        <v>258</v>
      </c>
      <c r="J22" t="str">
        <f t="shared" si="1"/>
        <v>J3-J4</v>
      </c>
      <c r="K22" t="str">
        <f>E5</f>
        <v>Paraguay</v>
      </c>
    </row>
    <row r="23" spans="1:15">
      <c r="A23">
        <v>19</v>
      </c>
      <c r="B23" s="161">
        <f t="shared" si="0"/>
        <v>46189.833333333336</v>
      </c>
      <c r="C23" s="161">
        <v>46190.125</v>
      </c>
      <c r="D23" t="s">
        <v>140</v>
      </c>
      <c r="E23" t="s">
        <v>142</v>
      </c>
      <c r="G23" t="s">
        <v>281</v>
      </c>
      <c r="H23" t="s">
        <v>282</v>
      </c>
      <c r="I23" t="s">
        <v>255</v>
      </c>
      <c r="J23" t="str">
        <f t="shared" si="1"/>
        <v>J1-J2</v>
      </c>
      <c r="K23" t="str">
        <f>D9</f>
        <v>Australien</v>
      </c>
    </row>
    <row r="24" spans="1:15">
      <c r="A24">
        <v>23</v>
      </c>
      <c r="B24" s="161">
        <f t="shared" si="0"/>
        <v>46190.5</v>
      </c>
      <c r="C24" s="161">
        <v>46190.791666666664</v>
      </c>
      <c r="D24" t="s">
        <v>118</v>
      </c>
      <c r="E24" t="s">
        <v>155</v>
      </c>
      <c r="G24" t="s">
        <v>283</v>
      </c>
      <c r="H24" t="s">
        <v>284</v>
      </c>
      <c r="I24" t="s">
        <v>252</v>
      </c>
      <c r="J24" t="str">
        <f t="shared" si="1"/>
        <v>K1-K2</v>
      </c>
      <c r="K24" t="str">
        <f>E9</f>
        <v>Türkei</v>
      </c>
    </row>
    <row r="25" spans="1:15">
      <c r="A25">
        <v>24</v>
      </c>
      <c r="B25" s="161">
        <f t="shared" si="0"/>
        <v>46190.875</v>
      </c>
      <c r="C25" s="161">
        <v>46191.166666666664</v>
      </c>
      <c r="D25" t="s">
        <v>157</v>
      </c>
      <c r="E25" t="s">
        <v>159</v>
      </c>
      <c r="G25" t="s">
        <v>285</v>
      </c>
      <c r="H25" t="s">
        <v>286</v>
      </c>
      <c r="I25" t="s">
        <v>228</v>
      </c>
      <c r="J25" t="str">
        <f t="shared" si="1"/>
        <v>K3-K4</v>
      </c>
    </row>
    <row r="26" spans="1:15">
      <c r="A26">
        <v>22</v>
      </c>
      <c r="B26" s="161">
        <f t="shared" si="0"/>
        <v>46190.625</v>
      </c>
      <c r="C26" s="161">
        <v>46190.916666666664</v>
      </c>
      <c r="D26" t="s">
        <v>68</v>
      </c>
      <c r="E26" t="s">
        <v>116</v>
      </c>
      <c r="G26" t="s">
        <v>13</v>
      </c>
      <c r="H26" t="s">
        <v>287</v>
      </c>
      <c r="I26" t="s">
        <v>247</v>
      </c>
      <c r="J26" t="str">
        <f t="shared" si="1"/>
        <v>L1-L2</v>
      </c>
      <c r="K26" t="s">
        <v>105</v>
      </c>
    </row>
    <row r="27" spans="1:15">
      <c r="B27" s="161"/>
      <c r="C27" s="161"/>
      <c r="F27" s="158" t="s">
        <v>288</v>
      </c>
      <c r="K27" t="str">
        <f>D13</f>
        <v>Deutschland</v>
      </c>
    </row>
    <row r="28" spans="1:15">
      <c r="A28">
        <v>27</v>
      </c>
      <c r="B28" s="161">
        <f t="shared" si="0"/>
        <v>46191.625</v>
      </c>
      <c r="C28" s="161">
        <v>46192</v>
      </c>
      <c r="D28" t="s">
        <v>126</v>
      </c>
      <c r="E28" t="s">
        <v>129</v>
      </c>
      <c r="G28" t="s">
        <v>239</v>
      </c>
      <c r="H28" t="s">
        <v>256</v>
      </c>
      <c r="I28" t="s">
        <v>251</v>
      </c>
      <c r="J28" t="str">
        <f t="shared" si="1"/>
        <v>B1-B3</v>
      </c>
      <c r="K28" t="str">
        <f>E13</f>
        <v>Curaçao</v>
      </c>
    </row>
    <row r="29" spans="1:15">
      <c r="A29">
        <v>25</v>
      </c>
      <c r="B29" s="161">
        <f t="shared" si="0"/>
        <v>46191.5</v>
      </c>
      <c r="C29" s="161">
        <v>46191.75</v>
      </c>
      <c r="D29" t="s">
        <v>117</v>
      </c>
      <c r="E29" t="s">
        <v>122</v>
      </c>
      <c r="G29" t="s">
        <v>231</v>
      </c>
      <c r="H29" t="s">
        <v>227</v>
      </c>
      <c r="I29" t="s">
        <v>244</v>
      </c>
      <c r="J29" t="str">
        <f t="shared" si="1"/>
        <v>A4-A2</v>
      </c>
      <c r="K29" t="str">
        <f>D8</f>
        <v>Elfenbeinküste</v>
      </c>
    </row>
    <row r="30" spans="1:15">
      <c r="A30">
        <v>26</v>
      </c>
      <c r="B30" s="161">
        <f t="shared" si="0"/>
        <v>46191.5</v>
      </c>
      <c r="C30" s="161">
        <v>46191.875</v>
      </c>
      <c r="D30" t="s">
        <v>66</v>
      </c>
      <c r="E30" t="s">
        <v>238</v>
      </c>
      <c r="G30" t="s">
        <v>257</v>
      </c>
      <c r="H30" t="s">
        <v>240</v>
      </c>
      <c r="I30" t="s">
        <v>236</v>
      </c>
      <c r="J30" t="str">
        <f t="shared" si="1"/>
        <v>B4-B2</v>
      </c>
      <c r="K30" t="str">
        <f>E8</f>
        <v>Ecuador</v>
      </c>
    </row>
    <row r="31" spans="1:15">
      <c r="A31">
        <v>30</v>
      </c>
      <c r="B31" s="161">
        <f t="shared" si="0"/>
        <v>46192.75</v>
      </c>
      <c r="C31" s="161">
        <v>46193</v>
      </c>
      <c r="D31" t="s">
        <v>112</v>
      </c>
      <c r="E31" t="s">
        <v>133</v>
      </c>
      <c r="G31" t="s">
        <v>243</v>
      </c>
      <c r="H31" t="s">
        <v>254</v>
      </c>
      <c r="I31" t="s">
        <v>237</v>
      </c>
      <c r="J31" t="str">
        <f t="shared" si="1"/>
        <v>C4-C2</v>
      </c>
    </row>
    <row r="32" spans="1:15">
      <c r="A32">
        <v>28</v>
      </c>
      <c r="B32" s="161">
        <f t="shared" si="0"/>
        <v>46191.833333333336</v>
      </c>
      <c r="C32" s="161">
        <v>46192.125</v>
      </c>
      <c r="D32" t="s">
        <v>120</v>
      </c>
      <c r="E32" t="s">
        <v>124</v>
      </c>
      <c r="G32" t="s">
        <v>226</v>
      </c>
      <c r="H32" t="s">
        <v>230</v>
      </c>
      <c r="I32" t="s">
        <v>232</v>
      </c>
      <c r="J32" t="str">
        <f t="shared" si="1"/>
        <v>A1-A3</v>
      </c>
      <c r="K32" t="s">
        <v>107</v>
      </c>
    </row>
    <row r="33" spans="1:11">
      <c r="A33">
        <v>29</v>
      </c>
      <c r="B33" s="161">
        <f t="shared" si="0"/>
        <v>46192.875</v>
      </c>
      <c r="C33" s="161">
        <v>46193.125</v>
      </c>
      <c r="D33" t="s">
        <v>132</v>
      </c>
      <c r="E33" t="s">
        <v>135</v>
      </c>
      <c r="G33" t="s">
        <v>253</v>
      </c>
      <c r="H33" t="s">
        <v>242</v>
      </c>
      <c r="I33" t="s">
        <v>241</v>
      </c>
      <c r="J33" t="str">
        <f t="shared" si="1"/>
        <v>C1-C3</v>
      </c>
      <c r="K33" t="str">
        <f>D14</f>
        <v>Niederlande</v>
      </c>
    </row>
    <row r="34" spans="1:11">
      <c r="A34">
        <v>32</v>
      </c>
      <c r="B34" s="161">
        <f t="shared" si="0"/>
        <v>46192.5</v>
      </c>
      <c r="C34" s="161">
        <v>46192.875</v>
      </c>
      <c r="D34" t="s">
        <v>121</v>
      </c>
      <c r="E34" t="s">
        <v>125</v>
      </c>
      <c r="G34" t="s">
        <v>234</v>
      </c>
      <c r="H34" t="s">
        <v>249</v>
      </c>
      <c r="I34" t="s">
        <v>269</v>
      </c>
      <c r="J34" t="str">
        <f t="shared" si="1"/>
        <v>D1-D3</v>
      </c>
      <c r="K34" t="str">
        <f>E14</f>
        <v>Japan</v>
      </c>
    </row>
    <row r="35" spans="1:11">
      <c r="A35">
        <v>33</v>
      </c>
      <c r="B35" s="161">
        <f t="shared" si="0"/>
        <v>46193.666666666664</v>
      </c>
      <c r="C35" s="161">
        <v>46193.916666666664</v>
      </c>
      <c r="D35" t="s">
        <v>65</v>
      </c>
      <c r="E35" t="s">
        <v>130</v>
      </c>
      <c r="G35" t="s">
        <v>262</v>
      </c>
      <c r="H35" t="s">
        <v>245</v>
      </c>
      <c r="I35" t="s">
        <v>233</v>
      </c>
      <c r="J35" t="str">
        <f t="shared" si="1"/>
        <v>E1-E3</v>
      </c>
      <c r="K35" t="str">
        <f>D12</f>
        <v>Schweden</v>
      </c>
    </row>
    <row r="36" spans="1:11">
      <c r="A36">
        <v>34</v>
      </c>
      <c r="B36" s="161">
        <f t="shared" si="0"/>
        <v>46193.791666666672</v>
      </c>
      <c r="C36" s="161">
        <v>46194.083333333336</v>
      </c>
      <c r="D36" t="s">
        <v>131</v>
      </c>
      <c r="E36" t="s">
        <v>128</v>
      </c>
      <c r="G36" t="s">
        <v>246</v>
      </c>
      <c r="H36" t="s">
        <v>263</v>
      </c>
      <c r="I36" t="s">
        <v>255</v>
      </c>
      <c r="J36" t="str">
        <f t="shared" si="1"/>
        <v>E4-E2</v>
      </c>
      <c r="K36" t="str">
        <f>E12</f>
        <v>Tunesien</v>
      </c>
    </row>
    <row r="37" spans="1:11">
      <c r="A37">
        <v>31</v>
      </c>
      <c r="B37" s="161">
        <f t="shared" si="0"/>
        <v>46192.875</v>
      </c>
      <c r="C37" s="161">
        <v>46193.25</v>
      </c>
      <c r="D37" t="s">
        <v>113</v>
      </c>
      <c r="E37" t="s">
        <v>123</v>
      </c>
      <c r="G37" t="s">
        <v>250</v>
      </c>
      <c r="H37" t="s">
        <v>235</v>
      </c>
      <c r="I37" t="s">
        <v>258</v>
      </c>
      <c r="J37" t="str">
        <f t="shared" si="1"/>
        <v>D4-D2</v>
      </c>
    </row>
    <row r="38" spans="1:11">
      <c r="A38">
        <v>37</v>
      </c>
      <c r="B38" s="161">
        <f t="shared" si="0"/>
        <v>46194.75</v>
      </c>
      <c r="C38" s="161">
        <v>46195</v>
      </c>
      <c r="D38" t="s">
        <v>158</v>
      </c>
      <c r="E38" t="s">
        <v>154</v>
      </c>
      <c r="G38" t="s">
        <v>271</v>
      </c>
      <c r="H38" t="s">
        <v>266</v>
      </c>
      <c r="I38" t="s">
        <v>229</v>
      </c>
      <c r="J38" t="str">
        <f t="shared" si="1"/>
        <v>H4-H2</v>
      </c>
      <c r="K38" t="s">
        <v>8</v>
      </c>
    </row>
    <row r="39" spans="1:11">
      <c r="A39">
        <v>38</v>
      </c>
      <c r="B39" s="161">
        <f t="shared" si="0"/>
        <v>46194.5</v>
      </c>
      <c r="C39" s="161">
        <v>46194.75</v>
      </c>
      <c r="D39" t="s">
        <v>64</v>
      </c>
      <c r="E39" t="s">
        <v>156</v>
      </c>
      <c r="G39" t="s">
        <v>265</v>
      </c>
      <c r="H39" t="s">
        <v>270</v>
      </c>
      <c r="I39" t="s">
        <v>244</v>
      </c>
      <c r="J39" t="str">
        <f t="shared" si="1"/>
        <v>H1-H3</v>
      </c>
      <c r="K39" t="str">
        <f>D18</f>
        <v>Belgien</v>
      </c>
    </row>
    <row r="40" spans="1:11">
      <c r="A40">
        <v>35</v>
      </c>
      <c r="B40" s="161">
        <f t="shared" si="0"/>
        <v>46193.5</v>
      </c>
      <c r="C40" s="161">
        <v>46193.791666666664</v>
      </c>
      <c r="D40" t="s">
        <v>69</v>
      </c>
      <c r="E40" t="s">
        <v>136</v>
      </c>
      <c r="G40" t="s">
        <v>56</v>
      </c>
      <c r="H40" t="s">
        <v>260</v>
      </c>
      <c r="I40" t="s">
        <v>252</v>
      </c>
      <c r="J40" t="str">
        <f t="shared" si="1"/>
        <v>F1-F3</v>
      </c>
      <c r="K40" t="str">
        <f>E18</f>
        <v>Ägypten</v>
      </c>
    </row>
    <row r="41" spans="1:11">
      <c r="A41">
        <v>36</v>
      </c>
      <c r="B41" s="161">
        <f t="shared" si="0"/>
        <v>46193.958333333336</v>
      </c>
      <c r="C41" s="161">
        <v>46194.25</v>
      </c>
      <c r="D41" t="s">
        <v>137</v>
      </c>
      <c r="E41" t="s">
        <v>134</v>
      </c>
      <c r="G41" t="s">
        <v>261</v>
      </c>
      <c r="H41" t="s">
        <v>58</v>
      </c>
      <c r="I41" t="s">
        <v>259</v>
      </c>
      <c r="J41" t="str">
        <f t="shared" si="1"/>
        <v>F4-F2</v>
      </c>
      <c r="K41" t="str">
        <f>D16</f>
        <v>IR Iran</v>
      </c>
    </row>
    <row r="42" spans="1:11">
      <c r="A42">
        <v>41</v>
      </c>
      <c r="B42" s="161">
        <f t="shared" si="0"/>
        <v>46195.833333333336</v>
      </c>
      <c r="C42" s="161">
        <v>46196.083333333336</v>
      </c>
      <c r="D42" t="s">
        <v>171</v>
      </c>
      <c r="E42" t="s">
        <v>168</v>
      </c>
      <c r="G42" t="s">
        <v>277</v>
      </c>
      <c r="H42" t="s">
        <v>275</v>
      </c>
      <c r="I42" t="s">
        <v>224</v>
      </c>
      <c r="J42" t="str">
        <f t="shared" si="1"/>
        <v>I4-I2</v>
      </c>
      <c r="K42" t="str">
        <f>E16</f>
        <v>Neuseeland</v>
      </c>
    </row>
    <row r="43" spans="1:11">
      <c r="A43">
        <v>42</v>
      </c>
      <c r="B43" s="161">
        <f t="shared" si="0"/>
        <v>46195.708333333336</v>
      </c>
      <c r="C43" s="161">
        <v>46195.958333333336</v>
      </c>
      <c r="D43" t="s">
        <v>67</v>
      </c>
      <c r="E43" t="s">
        <v>169</v>
      </c>
      <c r="G43" t="s">
        <v>274</v>
      </c>
      <c r="H43" t="s">
        <v>276</v>
      </c>
      <c r="I43" t="s">
        <v>241</v>
      </c>
      <c r="J43" t="str">
        <f t="shared" si="1"/>
        <v>I1-I3</v>
      </c>
    </row>
    <row r="44" spans="1:11">
      <c r="A44">
        <v>39</v>
      </c>
      <c r="B44" s="161">
        <f t="shared" si="0"/>
        <v>46194.5</v>
      </c>
      <c r="C44" s="161">
        <v>46194.875</v>
      </c>
      <c r="D44" t="s">
        <v>114</v>
      </c>
      <c r="E44" t="s">
        <v>143</v>
      </c>
      <c r="G44" t="s">
        <v>272</v>
      </c>
      <c r="H44" t="s">
        <v>267</v>
      </c>
      <c r="I44" t="s">
        <v>236</v>
      </c>
      <c r="J44" t="str">
        <f t="shared" si="1"/>
        <v>G1-G3</v>
      </c>
      <c r="K44" t="s">
        <v>289</v>
      </c>
    </row>
    <row r="45" spans="1:11">
      <c r="A45">
        <v>40</v>
      </c>
      <c r="B45" s="161">
        <f t="shared" si="0"/>
        <v>46194.75</v>
      </c>
      <c r="C45" s="161">
        <v>46195.125</v>
      </c>
      <c r="D45" t="s">
        <v>144</v>
      </c>
      <c r="E45" t="s">
        <v>141</v>
      </c>
      <c r="G45" t="s">
        <v>268</v>
      </c>
      <c r="H45" t="s">
        <v>273</v>
      </c>
      <c r="I45" t="s">
        <v>251</v>
      </c>
      <c r="J45" t="str">
        <f t="shared" si="1"/>
        <v>G4-G2</v>
      </c>
      <c r="K45" t="str">
        <f>D15</f>
        <v>Spanien</v>
      </c>
    </row>
    <row r="46" spans="1:11">
      <c r="A46">
        <v>45</v>
      </c>
      <c r="B46" s="161">
        <f t="shared" si="0"/>
        <v>46196.666666666664</v>
      </c>
      <c r="C46" s="161">
        <v>46196.916666666664</v>
      </c>
      <c r="D46" t="s">
        <v>68</v>
      </c>
      <c r="E46" t="s">
        <v>170</v>
      </c>
      <c r="G46" t="s">
        <v>13</v>
      </c>
      <c r="H46" t="s">
        <v>278</v>
      </c>
      <c r="I46" t="s">
        <v>237</v>
      </c>
      <c r="J46" t="str">
        <f t="shared" si="1"/>
        <v>L1-L3</v>
      </c>
      <c r="K46" t="str">
        <f>E15</f>
        <v>Kap Verde</v>
      </c>
    </row>
    <row r="47" spans="1:11">
      <c r="A47">
        <v>46</v>
      </c>
      <c r="B47" s="161">
        <f t="shared" si="0"/>
        <v>46196.791666666664</v>
      </c>
      <c r="C47" s="161">
        <v>46197.041666666664</v>
      </c>
      <c r="D47" t="s">
        <v>172</v>
      </c>
      <c r="E47" t="s">
        <v>116</v>
      </c>
      <c r="G47" t="s">
        <v>18</v>
      </c>
      <c r="H47" t="s">
        <v>287</v>
      </c>
      <c r="I47" t="s">
        <v>233</v>
      </c>
      <c r="J47" t="str">
        <f t="shared" si="1"/>
        <v>L4-L2</v>
      </c>
      <c r="K47" t="str">
        <f>D17</f>
        <v>Saudiarabien</v>
      </c>
    </row>
    <row r="48" spans="1:11">
      <c r="A48">
        <v>43</v>
      </c>
      <c r="B48" s="161">
        <f t="shared" si="0"/>
        <v>46195.5</v>
      </c>
      <c r="C48" s="161">
        <v>46195.791666666664</v>
      </c>
      <c r="D48" t="s">
        <v>140</v>
      </c>
      <c r="E48" t="s">
        <v>115</v>
      </c>
      <c r="G48" t="s">
        <v>281</v>
      </c>
      <c r="H48" t="s">
        <v>279</v>
      </c>
      <c r="I48" t="s">
        <v>247</v>
      </c>
      <c r="J48" t="str">
        <f t="shared" si="1"/>
        <v>J1-J3</v>
      </c>
      <c r="K48" t="str">
        <f>E17</f>
        <v>Uruguay</v>
      </c>
    </row>
    <row r="49" spans="1:11">
      <c r="A49">
        <v>44</v>
      </c>
      <c r="B49" s="161">
        <f t="shared" si="0"/>
        <v>46195.833333333336</v>
      </c>
      <c r="C49" s="161">
        <v>46196.208333333336</v>
      </c>
      <c r="D49" t="s">
        <v>145</v>
      </c>
      <c r="E49" t="s">
        <v>142</v>
      </c>
      <c r="G49" t="s">
        <v>280</v>
      </c>
      <c r="H49" t="s">
        <v>282</v>
      </c>
      <c r="I49" t="s">
        <v>258</v>
      </c>
      <c r="J49" t="str">
        <f t="shared" si="1"/>
        <v>J4-J2</v>
      </c>
    </row>
    <row r="50" spans="1:11">
      <c r="A50">
        <v>47</v>
      </c>
      <c r="B50" s="161">
        <f t="shared" si="0"/>
        <v>46196.5</v>
      </c>
      <c r="C50" s="161">
        <v>46196.791666666664</v>
      </c>
      <c r="D50" t="s">
        <v>118</v>
      </c>
      <c r="E50" t="s">
        <v>157</v>
      </c>
      <c r="G50" t="s">
        <v>283</v>
      </c>
      <c r="H50" t="s">
        <v>285</v>
      </c>
      <c r="I50" t="s">
        <v>252</v>
      </c>
      <c r="J50" t="str">
        <f t="shared" si="1"/>
        <v>K1-K3</v>
      </c>
      <c r="K50" t="s">
        <v>290</v>
      </c>
    </row>
    <row r="51" spans="1:11">
      <c r="A51">
        <v>48</v>
      </c>
      <c r="B51" s="161">
        <f t="shared" si="0"/>
        <v>46196.875</v>
      </c>
      <c r="C51" s="161">
        <v>46197.166666666664</v>
      </c>
      <c r="D51" t="s">
        <v>159</v>
      </c>
      <c r="E51" t="s">
        <v>155</v>
      </c>
      <c r="G51" t="s">
        <v>286</v>
      </c>
      <c r="H51" t="s">
        <v>284</v>
      </c>
      <c r="I51" t="s">
        <v>232</v>
      </c>
      <c r="J51" t="str">
        <f t="shared" si="1"/>
        <v>K4-K2</v>
      </c>
      <c r="K51" t="str">
        <f>D19</f>
        <v>Frankreich</v>
      </c>
    </row>
    <row r="52" spans="1:11">
      <c r="B52" s="161"/>
      <c r="C52" s="161"/>
      <c r="F52" s="158" t="s">
        <v>291</v>
      </c>
      <c r="K52" t="str">
        <f>E19</f>
        <v>Senegal</v>
      </c>
    </row>
    <row r="53" spans="1:11">
      <c r="A53">
        <v>49</v>
      </c>
      <c r="B53" s="161">
        <f t="shared" si="0"/>
        <v>46197.75</v>
      </c>
      <c r="C53" s="161">
        <v>46198</v>
      </c>
      <c r="D53" t="s">
        <v>112</v>
      </c>
      <c r="E53" t="s">
        <v>132</v>
      </c>
      <c r="G53" t="s">
        <v>243</v>
      </c>
      <c r="H53" t="s">
        <v>253</v>
      </c>
      <c r="I53" t="s">
        <v>229</v>
      </c>
      <c r="J53" t="str">
        <f t="shared" si="1"/>
        <v>C4-C1</v>
      </c>
      <c r="K53" t="str">
        <f>D20</f>
        <v>Irak</v>
      </c>
    </row>
    <row r="54" spans="1:11">
      <c r="A54">
        <v>50</v>
      </c>
      <c r="B54" s="161">
        <f t="shared" si="0"/>
        <v>46197.75</v>
      </c>
      <c r="C54" s="161">
        <v>46198</v>
      </c>
      <c r="D54" t="s">
        <v>133</v>
      </c>
      <c r="E54" t="s">
        <v>135</v>
      </c>
      <c r="G54" t="s">
        <v>254</v>
      </c>
      <c r="H54" t="s">
        <v>242</v>
      </c>
      <c r="I54" t="s">
        <v>244</v>
      </c>
      <c r="J54" t="str">
        <f t="shared" si="1"/>
        <v>C2-C3</v>
      </c>
      <c r="K54" t="str">
        <f>E20</f>
        <v>Norwegen</v>
      </c>
    </row>
    <row r="55" spans="1:11">
      <c r="A55">
        <v>51</v>
      </c>
      <c r="B55" s="161">
        <f t="shared" si="0"/>
        <v>46197.5</v>
      </c>
      <c r="C55" s="161">
        <v>46197.875</v>
      </c>
      <c r="D55" t="s">
        <v>66</v>
      </c>
      <c r="E55" t="s">
        <v>126</v>
      </c>
      <c r="G55" t="s">
        <v>257</v>
      </c>
      <c r="H55" t="s">
        <v>239</v>
      </c>
      <c r="I55" t="s">
        <v>251</v>
      </c>
      <c r="J55" t="str">
        <f t="shared" si="1"/>
        <v>B4-B1</v>
      </c>
    </row>
    <row r="56" spans="1:11">
      <c r="A56">
        <v>52</v>
      </c>
      <c r="B56" s="161">
        <f t="shared" si="0"/>
        <v>46197.5</v>
      </c>
      <c r="C56" s="161">
        <v>46197.875</v>
      </c>
      <c r="D56" t="s">
        <v>238</v>
      </c>
      <c r="E56" t="s">
        <v>129</v>
      </c>
      <c r="G56" t="s">
        <v>240</v>
      </c>
      <c r="H56" t="s">
        <v>256</v>
      </c>
      <c r="I56" t="s">
        <v>269</v>
      </c>
      <c r="J56" t="str">
        <f t="shared" si="1"/>
        <v>B2-B3</v>
      </c>
      <c r="K56" t="s">
        <v>292</v>
      </c>
    </row>
    <row r="57" spans="1:11">
      <c r="A57">
        <v>54</v>
      </c>
      <c r="B57" s="161">
        <f t="shared" si="0"/>
        <v>46197.833333333336</v>
      </c>
      <c r="C57" s="161">
        <v>46198.125</v>
      </c>
      <c r="D57" t="s">
        <v>122</v>
      </c>
      <c r="E57" t="s">
        <v>124</v>
      </c>
      <c r="G57" t="s">
        <v>227</v>
      </c>
      <c r="H57" t="s">
        <v>230</v>
      </c>
      <c r="I57" t="s">
        <v>259</v>
      </c>
      <c r="J57" t="str">
        <f t="shared" si="1"/>
        <v>A2-A3</v>
      </c>
      <c r="K57" t="str">
        <f>D23</f>
        <v>Argentinien</v>
      </c>
    </row>
    <row r="58" spans="1:11">
      <c r="A58">
        <v>53</v>
      </c>
      <c r="B58" s="161">
        <f t="shared" si="0"/>
        <v>46197.833333333336</v>
      </c>
      <c r="C58" s="161">
        <v>46198.125</v>
      </c>
      <c r="D58" t="s">
        <v>117</v>
      </c>
      <c r="E58" t="s">
        <v>120</v>
      </c>
      <c r="G58" t="s">
        <v>231</v>
      </c>
      <c r="H58" t="s">
        <v>226</v>
      </c>
      <c r="I58" t="s">
        <v>228</v>
      </c>
      <c r="J58" t="str">
        <f t="shared" si="1"/>
        <v>A4-A1</v>
      </c>
      <c r="K58" t="str">
        <f>E23</f>
        <v>Algerien</v>
      </c>
    </row>
    <row r="59" spans="1:11">
      <c r="A59">
        <v>56</v>
      </c>
      <c r="B59" s="161">
        <f t="shared" si="0"/>
        <v>46198.666666666664</v>
      </c>
      <c r="C59" s="161">
        <v>46198.916666666664</v>
      </c>
      <c r="D59" t="s">
        <v>131</v>
      </c>
      <c r="E59" t="s">
        <v>65</v>
      </c>
      <c r="G59" t="s">
        <v>246</v>
      </c>
      <c r="H59" t="s">
        <v>262</v>
      </c>
      <c r="I59" t="s">
        <v>224</v>
      </c>
      <c r="J59" t="str">
        <f t="shared" si="1"/>
        <v>E4-E1</v>
      </c>
      <c r="K59" t="str">
        <f>D22</f>
        <v>Österreich</v>
      </c>
    </row>
    <row r="60" spans="1:11">
      <c r="A60">
        <v>55</v>
      </c>
      <c r="B60" s="161">
        <f t="shared" si="0"/>
        <v>46198.666666666664</v>
      </c>
      <c r="C60" s="161">
        <v>46198.916666666664</v>
      </c>
      <c r="D60" t="s">
        <v>128</v>
      </c>
      <c r="E60" t="s">
        <v>130</v>
      </c>
      <c r="G60" t="s">
        <v>263</v>
      </c>
      <c r="H60" t="s">
        <v>245</v>
      </c>
      <c r="I60" t="s">
        <v>241</v>
      </c>
      <c r="J60" t="str">
        <f t="shared" si="1"/>
        <v>E2-E3</v>
      </c>
      <c r="K60" t="str">
        <f>E22</f>
        <v>Jordanien</v>
      </c>
    </row>
    <row r="61" spans="1:11">
      <c r="A61">
        <v>57</v>
      </c>
      <c r="B61" s="161">
        <f t="shared" si="0"/>
        <v>46198.75</v>
      </c>
      <c r="C61" s="161">
        <v>46199.041666666664</v>
      </c>
      <c r="D61" t="s">
        <v>134</v>
      </c>
      <c r="E61" t="s">
        <v>136</v>
      </c>
      <c r="G61" t="s">
        <v>58</v>
      </c>
      <c r="H61" t="s">
        <v>260</v>
      </c>
      <c r="I61" t="s">
        <v>247</v>
      </c>
      <c r="J61" t="str">
        <f t="shared" si="1"/>
        <v>F2-F3</v>
      </c>
    </row>
    <row r="62" spans="1:11">
      <c r="A62">
        <v>58</v>
      </c>
      <c r="B62" s="161">
        <f t="shared" si="0"/>
        <v>46198.75</v>
      </c>
      <c r="C62" s="161">
        <v>46199.041666666664</v>
      </c>
      <c r="D62" t="s">
        <v>137</v>
      </c>
      <c r="E62" t="s">
        <v>69</v>
      </c>
      <c r="G62" t="s">
        <v>261</v>
      </c>
      <c r="H62" t="s">
        <v>56</v>
      </c>
      <c r="I62" t="s">
        <v>255</v>
      </c>
      <c r="J62" t="str">
        <f t="shared" si="1"/>
        <v>F4-F1</v>
      </c>
      <c r="K62" t="s">
        <v>293</v>
      </c>
    </row>
    <row r="63" spans="1:11">
      <c r="A63">
        <v>59</v>
      </c>
      <c r="B63" s="161">
        <f t="shared" si="0"/>
        <v>46198.791666666664</v>
      </c>
      <c r="C63" s="161">
        <v>46199.166666666664</v>
      </c>
      <c r="D63" t="s">
        <v>113</v>
      </c>
      <c r="E63" t="s">
        <v>121</v>
      </c>
      <c r="G63" t="s">
        <v>250</v>
      </c>
      <c r="H63" t="s">
        <v>234</v>
      </c>
      <c r="I63" t="s">
        <v>236</v>
      </c>
      <c r="J63" t="str">
        <f t="shared" si="1"/>
        <v>D4-D1</v>
      </c>
      <c r="K63" t="str">
        <f>D24</f>
        <v>Portugal</v>
      </c>
    </row>
    <row r="64" spans="1:11">
      <c r="A64">
        <v>60</v>
      </c>
      <c r="B64" s="161">
        <f t="shared" si="0"/>
        <v>46198.791666666664</v>
      </c>
      <c r="C64" s="161">
        <v>46199.166666666664</v>
      </c>
      <c r="D64" t="s">
        <v>123</v>
      </c>
      <c r="E64" t="s">
        <v>125</v>
      </c>
      <c r="G64" t="s">
        <v>235</v>
      </c>
      <c r="H64" t="s">
        <v>249</v>
      </c>
      <c r="I64" t="s">
        <v>258</v>
      </c>
      <c r="J64" t="str">
        <f t="shared" si="1"/>
        <v>D2-D3</v>
      </c>
      <c r="K64" t="str">
        <f>E24</f>
        <v>DR Kongo</v>
      </c>
    </row>
    <row r="65" spans="1:11">
      <c r="A65">
        <v>61</v>
      </c>
      <c r="B65" s="161">
        <f t="shared" si="0"/>
        <v>46199.625</v>
      </c>
      <c r="C65" s="161">
        <v>46199.875</v>
      </c>
      <c r="D65" t="s">
        <v>171</v>
      </c>
      <c r="E65" t="s">
        <v>67</v>
      </c>
      <c r="G65" t="s">
        <v>277</v>
      </c>
      <c r="H65" t="s">
        <v>274</v>
      </c>
      <c r="I65" t="s">
        <v>237</v>
      </c>
      <c r="J65" t="str">
        <f t="shared" si="1"/>
        <v>I4-I1</v>
      </c>
      <c r="K65" t="str">
        <f>D25</f>
        <v>Usbekistan</v>
      </c>
    </row>
    <row r="66" spans="1:11">
      <c r="A66">
        <v>62</v>
      </c>
      <c r="B66" s="161">
        <f t="shared" si="0"/>
        <v>46199.625</v>
      </c>
      <c r="C66" s="161">
        <v>46199.875</v>
      </c>
      <c r="D66" t="s">
        <v>168</v>
      </c>
      <c r="E66" t="s">
        <v>169</v>
      </c>
      <c r="G66" t="s">
        <v>275</v>
      </c>
      <c r="H66" t="s">
        <v>276</v>
      </c>
      <c r="I66" t="s">
        <v>233</v>
      </c>
      <c r="J66" t="str">
        <f t="shared" si="1"/>
        <v>I2-I3</v>
      </c>
      <c r="K66" t="str">
        <f>E25</f>
        <v>Kolumbien</v>
      </c>
    </row>
    <row r="67" spans="1:11">
      <c r="A67">
        <v>63</v>
      </c>
      <c r="B67" s="161">
        <f t="shared" si="0"/>
        <v>46199.833333333336</v>
      </c>
      <c r="C67" s="161">
        <v>46200.208333333336</v>
      </c>
      <c r="D67" t="s">
        <v>141</v>
      </c>
      <c r="E67" t="s">
        <v>143</v>
      </c>
      <c r="G67" t="s">
        <v>273</v>
      </c>
      <c r="H67" t="s">
        <v>267</v>
      </c>
      <c r="I67" t="s">
        <v>269</v>
      </c>
      <c r="J67" t="str">
        <f t="shared" si="1"/>
        <v>G2-G3</v>
      </c>
    </row>
    <row r="68" spans="1:11">
      <c r="A68">
        <v>64</v>
      </c>
      <c r="B68" s="161">
        <f t="shared" ref="B68:B114" si="2">C68+VLOOKUP(I68,$M$2:$N$17,2,FALSE)/24</f>
        <v>46199.833333333336</v>
      </c>
      <c r="C68" s="161">
        <v>46200.208333333336</v>
      </c>
      <c r="D68" t="s">
        <v>144</v>
      </c>
      <c r="E68" t="s">
        <v>114</v>
      </c>
      <c r="G68" t="s">
        <v>268</v>
      </c>
      <c r="H68" t="s">
        <v>272</v>
      </c>
      <c r="I68" t="s">
        <v>251</v>
      </c>
      <c r="J68" t="str">
        <f t="shared" ref="J68:J76" si="3">CONCATENATE(G68,"-",H68)</f>
        <v>G4-G1</v>
      </c>
      <c r="K68" t="s">
        <v>294</v>
      </c>
    </row>
    <row r="69" spans="1:11">
      <c r="A69">
        <v>65</v>
      </c>
      <c r="B69" s="161">
        <f t="shared" si="2"/>
        <v>46199.791666666672</v>
      </c>
      <c r="C69" s="161">
        <v>46200.083333333336</v>
      </c>
      <c r="D69" t="s">
        <v>154</v>
      </c>
      <c r="E69" t="s">
        <v>156</v>
      </c>
      <c r="G69" t="s">
        <v>266</v>
      </c>
      <c r="H69" t="s">
        <v>270</v>
      </c>
      <c r="I69" t="s">
        <v>252</v>
      </c>
      <c r="J69" t="str">
        <f t="shared" si="3"/>
        <v>H2-H3</v>
      </c>
      <c r="K69" t="str">
        <f>D26</f>
        <v>England</v>
      </c>
    </row>
    <row r="70" spans="1:11">
      <c r="A70">
        <v>66</v>
      </c>
      <c r="B70" s="161">
        <f t="shared" si="2"/>
        <v>46199.791666666672</v>
      </c>
      <c r="C70" s="161">
        <v>46200.083333333336</v>
      </c>
      <c r="D70" t="s">
        <v>158</v>
      </c>
      <c r="E70" t="s">
        <v>64</v>
      </c>
      <c r="G70" t="s">
        <v>271</v>
      </c>
      <c r="H70" t="s">
        <v>265</v>
      </c>
      <c r="I70" t="s">
        <v>232</v>
      </c>
      <c r="J70" t="str">
        <f t="shared" si="3"/>
        <v>H4-H1</v>
      </c>
      <c r="K70" t="str">
        <f>E26</f>
        <v>Kroatien</v>
      </c>
    </row>
    <row r="71" spans="1:11">
      <c r="A71">
        <v>67</v>
      </c>
      <c r="B71" s="161">
        <f t="shared" si="2"/>
        <v>46200.708333333336</v>
      </c>
      <c r="C71" s="161">
        <v>46200.958333333336</v>
      </c>
      <c r="D71" t="s">
        <v>172</v>
      </c>
      <c r="E71" t="s">
        <v>68</v>
      </c>
      <c r="G71" t="s">
        <v>18</v>
      </c>
      <c r="H71" t="s">
        <v>13</v>
      </c>
      <c r="I71" t="s">
        <v>224</v>
      </c>
      <c r="J71" t="str">
        <f t="shared" si="3"/>
        <v>L4-L1</v>
      </c>
      <c r="K71" t="str">
        <f>D21</f>
        <v>Ghana</v>
      </c>
    </row>
    <row r="72" spans="1:11">
      <c r="A72">
        <v>68</v>
      </c>
      <c r="B72" s="161">
        <f t="shared" si="2"/>
        <v>46200.708333333336</v>
      </c>
      <c r="C72" s="161">
        <v>46200.958333333336</v>
      </c>
      <c r="D72" t="s">
        <v>116</v>
      </c>
      <c r="E72" t="s">
        <v>170</v>
      </c>
      <c r="G72" t="s">
        <v>287</v>
      </c>
      <c r="H72" t="s">
        <v>278</v>
      </c>
      <c r="I72" t="s">
        <v>241</v>
      </c>
      <c r="J72" t="str">
        <f t="shared" si="3"/>
        <v>L2-L3</v>
      </c>
      <c r="K72" t="str">
        <f>E21</f>
        <v>Panama</v>
      </c>
    </row>
    <row r="73" spans="1:11">
      <c r="A73">
        <v>69</v>
      </c>
      <c r="B73" s="161">
        <f t="shared" si="2"/>
        <v>46200.875</v>
      </c>
      <c r="C73" s="161">
        <v>46201.166666666664</v>
      </c>
      <c r="D73" t="s">
        <v>142</v>
      </c>
      <c r="E73" t="s">
        <v>115</v>
      </c>
      <c r="G73" t="s">
        <v>282</v>
      </c>
      <c r="H73" t="s">
        <v>279</v>
      </c>
      <c r="I73" t="s">
        <v>255</v>
      </c>
      <c r="J73" t="str">
        <f t="shared" si="3"/>
        <v>J2-J3</v>
      </c>
    </row>
    <row r="74" spans="1:11">
      <c r="A74">
        <v>70</v>
      </c>
      <c r="B74" s="161">
        <f t="shared" si="2"/>
        <v>46200.875</v>
      </c>
      <c r="C74" s="161">
        <v>46201.166666666664</v>
      </c>
      <c r="D74" t="s">
        <v>145</v>
      </c>
      <c r="E74" t="s">
        <v>140</v>
      </c>
      <c r="G74" t="s">
        <v>280</v>
      </c>
      <c r="H74" t="s">
        <v>281</v>
      </c>
      <c r="I74" t="s">
        <v>247</v>
      </c>
      <c r="J74" t="str">
        <f t="shared" si="3"/>
        <v>J4-J1</v>
      </c>
    </row>
    <row r="75" spans="1:11">
      <c r="A75">
        <v>71</v>
      </c>
      <c r="B75" s="161">
        <f t="shared" si="2"/>
        <v>46200.8125</v>
      </c>
      <c r="C75" s="161">
        <v>46201.0625</v>
      </c>
      <c r="D75" t="s">
        <v>159</v>
      </c>
      <c r="E75" t="s">
        <v>118</v>
      </c>
      <c r="G75" t="s">
        <v>286</v>
      </c>
      <c r="H75" t="s">
        <v>283</v>
      </c>
      <c r="I75" t="s">
        <v>229</v>
      </c>
      <c r="J75" t="str">
        <f t="shared" si="3"/>
        <v>K4-K1</v>
      </c>
    </row>
    <row r="76" spans="1:11">
      <c r="A76">
        <v>72</v>
      </c>
      <c r="B76" s="161">
        <f t="shared" si="2"/>
        <v>46200.8125</v>
      </c>
      <c r="C76" s="161">
        <v>46201.0625</v>
      </c>
      <c r="D76" t="s">
        <v>155</v>
      </c>
      <c r="E76" t="s">
        <v>157</v>
      </c>
      <c r="G76" t="s">
        <v>284</v>
      </c>
      <c r="H76" t="s">
        <v>285</v>
      </c>
      <c r="I76" t="s">
        <v>244</v>
      </c>
      <c r="J76" t="str">
        <f t="shared" si="3"/>
        <v>K2-K3</v>
      </c>
    </row>
    <row r="77" spans="1:11">
      <c r="B77" s="161"/>
      <c r="C77" s="161"/>
      <c r="F77" s="158" t="s">
        <v>179</v>
      </c>
    </row>
    <row r="78" spans="1:11">
      <c r="A78">
        <v>73</v>
      </c>
      <c r="B78" s="161">
        <f t="shared" si="2"/>
        <v>46201.5</v>
      </c>
      <c r="C78" s="161">
        <v>46201.875</v>
      </c>
      <c r="D78" t="s">
        <v>295</v>
      </c>
      <c r="E78" t="s">
        <v>295</v>
      </c>
      <c r="F78" t="s">
        <v>296</v>
      </c>
      <c r="G78" t="s">
        <v>28</v>
      </c>
      <c r="H78" t="s">
        <v>34</v>
      </c>
      <c r="I78" t="s">
        <v>236</v>
      </c>
      <c r="J78" t="str">
        <f>CONCATENATE(F78,":",G78,"-",H78)</f>
        <v>SF01:2A-2B</v>
      </c>
    </row>
    <row r="79" spans="1:11">
      <c r="A79">
        <v>74</v>
      </c>
      <c r="B79" s="161">
        <f t="shared" si="2"/>
        <v>46202.6875</v>
      </c>
      <c r="C79" s="161">
        <v>46202.9375</v>
      </c>
      <c r="D79" t="s">
        <v>295</v>
      </c>
      <c r="E79" t="s">
        <v>295</v>
      </c>
      <c r="F79" t="s">
        <v>297</v>
      </c>
      <c r="G79" t="s">
        <v>27</v>
      </c>
      <c r="H79" t="s">
        <v>298</v>
      </c>
      <c r="I79" t="s">
        <v>237</v>
      </c>
      <c r="J79" t="str">
        <f t="shared" ref="J79:J93" si="4">CONCATENATE(F79,":",G79,"-",H79)</f>
        <v>SF03:1E-3-ABCDF</v>
      </c>
    </row>
    <row r="80" spans="1:11">
      <c r="A80">
        <v>75</v>
      </c>
      <c r="B80" s="161">
        <f t="shared" si="2"/>
        <v>46202.833333333336</v>
      </c>
      <c r="C80" s="161">
        <v>46203.125</v>
      </c>
      <c r="D80" t="s">
        <v>295</v>
      </c>
      <c r="E80" t="s">
        <v>295</v>
      </c>
      <c r="F80" t="s">
        <v>299</v>
      </c>
      <c r="G80" t="s">
        <v>33</v>
      </c>
      <c r="H80" t="s">
        <v>38</v>
      </c>
      <c r="I80" t="s">
        <v>259</v>
      </c>
      <c r="J80" t="str">
        <f t="shared" si="4"/>
        <v>SF04:1F-2C</v>
      </c>
    </row>
    <row r="81" spans="1:12">
      <c r="A81">
        <v>76</v>
      </c>
      <c r="B81" s="161">
        <f t="shared" si="2"/>
        <v>46202.5</v>
      </c>
      <c r="C81" s="161">
        <v>46202.791666666664</v>
      </c>
      <c r="D81" t="s">
        <v>295</v>
      </c>
      <c r="E81" t="s">
        <v>295</v>
      </c>
      <c r="F81" t="s">
        <v>300</v>
      </c>
      <c r="G81" t="s">
        <v>37</v>
      </c>
      <c r="H81" t="s">
        <v>35</v>
      </c>
      <c r="I81" t="s">
        <v>252</v>
      </c>
      <c r="J81" t="str">
        <f t="shared" si="4"/>
        <v>SF02:1C-2F</v>
      </c>
    </row>
    <row r="82" spans="1:12">
      <c r="A82">
        <v>77</v>
      </c>
      <c r="B82" s="161">
        <f t="shared" si="2"/>
        <v>46203.708333333336</v>
      </c>
      <c r="C82" s="161">
        <v>46203.958333333336</v>
      </c>
      <c r="D82" t="s">
        <v>295</v>
      </c>
      <c r="E82" t="s">
        <v>295</v>
      </c>
      <c r="F82" t="s">
        <v>301</v>
      </c>
      <c r="G82" t="s">
        <v>173</v>
      </c>
      <c r="H82" t="s">
        <v>302</v>
      </c>
      <c r="I82" t="s">
        <v>224</v>
      </c>
      <c r="J82" t="str">
        <f t="shared" si="4"/>
        <v>SF06:1I-3-CDFGH</v>
      </c>
    </row>
    <row r="83" spans="1:12">
      <c r="A83">
        <v>78</v>
      </c>
      <c r="B83" s="161">
        <f t="shared" si="2"/>
        <v>46203.5</v>
      </c>
      <c r="C83" s="161">
        <v>46203.791666666664</v>
      </c>
      <c r="D83" t="s">
        <v>295</v>
      </c>
      <c r="E83" t="s">
        <v>295</v>
      </c>
      <c r="F83" t="s">
        <v>303</v>
      </c>
      <c r="G83" t="s">
        <v>29</v>
      </c>
      <c r="H83" t="s">
        <v>175</v>
      </c>
      <c r="I83" t="s">
        <v>247</v>
      </c>
      <c r="J83" t="str">
        <f t="shared" si="4"/>
        <v>SF05:2E-2I</v>
      </c>
    </row>
    <row r="84" spans="1:12">
      <c r="A84">
        <v>79</v>
      </c>
      <c r="B84" s="161">
        <f t="shared" si="2"/>
        <v>46203.833333333336</v>
      </c>
      <c r="C84" s="161">
        <v>46204.125</v>
      </c>
      <c r="D84" t="s">
        <v>295</v>
      </c>
      <c r="E84" t="s">
        <v>295</v>
      </c>
      <c r="F84" t="s">
        <v>304</v>
      </c>
      <c r="G84" t="s">
        <v>26</v>
      </c>
      <c r="H84" t="s">
        <v>305</v>
      </c>
      <c r="I84" t="s">
        <v>228</v>
      </c>
      <c r="J84" t="str">
        <f t="shared" si="4"/>
        <v>SF07:1A-3-CEFHI</v>
      </c>
    </row>
    <row r="85" spans="1:12">
      <c r="A85">
        <v>80</v>
      </c>
      <c r="B85" s="161">
        <f t="shared" si="2"/>
        <v>46204.5</v>
      </c>
      <c r="C85" s="161">
        <v>46204.75</v>
      </c>
      <c r="D85" t="s">
        <v>295</v>
      </c>
      <c r="E85" t="s">
        <v>295</v>
      </c>
      <c r="F85" t="s">
        <v>306</v>
      </c>
      <c r="G85" t="s">
        <v>174</v>
      </c>
      <c r="H85" t="s">
        <v>307</v>
      </c>
      <c r="I85" t="s">
        <v>244</v>
      </c>
      <c r="J85" t="str">
        <f t="shared" si="4"/>
        <v>SF08:1L-3-EHIJK</v>
      </c>
    </row>
    <row r="86" spans="1:12">
      <c r="A86">
        <v>81</v>
      </c>
      <c r="B86" s="161">
        <f t="shared" si="2"/>
        <v>46204.708333333336</v>
      </c>
      <c r="C86" s="161">
        <v>46205.083333333336</v>
      </c>
      <c r="D86" t="s">
        <v>295</v>
      </c>
      <c r="E86" t="s">
        <v>295</v>
      </c>
      <c r="F86" t="s">
        <v>308</v>
      </c>
      <c r="G86" t="s">
        <v>40</v>
      </c>
      <c r="H86" t="s">
        <v>309</v>
      </c>
      <c r="I86" t="s">
        <v>258</v>
      </c>
      <c r="J86" t="str">
        <f t="shared" si="4"/>
        <v>SF10:1D-3-BEFIJ</v>
      </c>
    </row>
    <row r="87" spans="1:12">
      <c r="A87">
        <v>82</v>
      </c>
      <c r="B87" s="161">
        <f t="shared" si="2"/>
        <v>46204.541666666664</v>
      </c>
      <c r="C87" s="161">
        <v>46204.916666666664</v>
      </c>
      <c r="D87" t="s">
        <v>295</v>
      </c>
      <c r="E87" t="s">
        <v>295</v>
      </c>
      <c r="F87" t="s">
        <v>310</v>
      </c>
      <c r="G87" t="s">
        <v>146</v>
      </c>
      <c r="H87" t="s">
        <v>311</v>
      </c>
      <c r="I87" t="s">
        <v>269</v>
      </c>
      <c r="J87" t="str">
        <f t="shared" si="4"/>
        <v>SF09:1G-3-AEHIJ</v>
      </c>
    </row>
    <row r="88" spans="1:12">
      <c r="A88">
        <v>83</v>
      </c>
      <c r="B88" s="161">
        <f t="shared" si="2"/>
        <v>46205.791666666664</v>
      </c>
      <c r="C88" s="161">
        <v>46206.041666666664</v>
      </c>
      <c r="D88" t="s">
        <v>295</v>
      </c>
      <c r="E88" t="s">
        <v>295</v>
      </c>
      <c r="F88" t="s">
        <v>312</v>
      </c>
      <c r="G88" t="s">
        <v>163</v>
      </c>
      <c r="H88" t="s">
        <v>176</v>
      </c>
      <c r="I88" t="s">
        <v>233</v>
      </c>
      <c r="J88" t="str">
        <f t="shared" si="4"/>
        <v>SF12:2K-2L</v>
      </c>
    </row>
    <row r="89" spans="1:12">
      <c r="A89">
        <v>84</v>
      </c>
      <c r="B89" s="161">
        <f t="shared" si="2"/>
        <v>46205.5</v>
      </c>
      <c r="C89" s="161">
        <v>46205.875</v>
      </c>
      <c r="D89" t="s">
        <v>295</v>
      </c>
      <c r="E89" t="s">
        <v>295</v>
      </c>
      <c r="F89" t="s">
        <v>313</v>
      </c>
      <c r="G89" t="s">
        <v>160</v>
      </c>
      <c r="H89" t="s">
        <v>149</v>
      </c>
      <c r="I89" t="s">
        <v>236</v>
      </c>
      <c r="J89" t="str">
        <f t="shared" si="4"/>
        <v>SF11:1H-2J</v>
      </c>
    </row>
    <row r="90" spans="1:12">
      <c r="A90">
        <v>85</v>
      </c>
      <c r="B90" s="161">
        <f t="shared" si="2"/>
        <v>46205.833333333336</v>
      </c>
      <c r="C90" s="161">
        <v>46206.208333333336</v>
      </c>
      <c r="D90" t="s">
        <v>295</v>
      </c>
      <c r="E90" t="s">
        <v>295</v>
      </c>
      <c r="F90" t="s">
        <v>314</v>
      </c>
      <c r="G90" t="s">
        <v>32</v>
      </c>
      <c r="H90" t="s">
        <v>315</v>
      </c>
      <c r="I90" t="s">
        <v>251</v>
      </c>
      <c r="J90" t="str">
        <f t="shared" si="4"/>
        <v>SF13:1B-3-EFGIJ</v>
      </c>
    </row>
    <row r="91" spans="1:12">
      <c r="A91">
        <v>86</v>
      </c>
      <c r="B91" s="161">
        <f t="shared" si="2"/>
        <v>46206.75</v>
      </c>
      <c r="C91" s="161">
        <v>46207</v>
      </c>
      <c r="D91" t="s">
        <v>295</v>
      </c>
      <c r="E91" t="s">
        <v>295</v>
      </c>
      <c r="F91" t="s">
        <v>316</v>
      </c>
      <c r="G91" t="s">
        <v>147</v>
      </c>
      <c r="H91" t="s">
        <v>162</v>
      </c>
      <c r="I91" t="s">
        <v>229</v>
      </c>
      <c r="J91" t="str">
        <f t="shared" si="4"/>
        <v>SF15:1J-2H</v>
      </c>
    </row>
    <row r="92" spans="1:12">
      <c r="A92">
        <v>87</v>
      </c>
      <c r="B92" s="161">
        <f t="shared" si="2"/>
        <v>46206.854166666672</v>
      </c>
      <c r="C92" s="161">
        <v>46207.145833333336</v>
      </c>
      <c r="D92" t="s">
        <v>295</v>
      </c>
      <c r="E92" t="s">
        <v>295</v>
      </c>
      <c r="F92" t="s">
        <v>317</v>
      </c>
      <c r="G92" t="s">
        <v>161</v>
      </c>
      <c r="H92" t="s">
        <v>318</v>
      </c>
      <c r="I92" t="s">
        <v>255</v>
      </c>
      <c r="J92" t="str">
        <f t="shared" si="4"/>
        <v>SF16:1K-3-DEIJL</v>
      </c>
    </row>
    <row r="93" spans="1:12">
      <c r="A93">
        <v>88</v>
      </c>
      <c r="B93" s="161">
        <f t="shared" si="2"/>
        <v>46206.541666666672</v>
      </c>
      <c r="C93" s="161">
        <v>46206.833333333336</v>
      </c>
      <c r="D93" t="s">
        <v>295</v>
      </c>
      <c r="E93" t="s">
        <v>295</v>
      </c>
      <c r="F93" t="s">
        <v>319</v>
      </c>
      <c r="G93" t="s">
        <v>41</v>
      </c>
      <c r="H93" t="s">
        <v>148</v>
      </c>
      <c r="I93" t="s">
        <v>247</v>
      </c>
      <c r="J93" t="str">
        <f t="shared" si="4"/>
        <v>SF14:2D-2G</v>
      </c>
    </row>
    <row r="94" spans="1:12">
      <c r="B94" s="161"/>
      <c r="C94" s="161"/>
      <c r="F94" s="158" t="s">
        <v>42</v>
      </c>
    </row>
    <row r="95" spans="1:12">
      <c r="A95">
        <v>89</v>
      </c>
      <c r="B95" s="161">
        <f t="shared" si="2"/>
        <v>46207.708333333336</v>
      </c>
      <c r="C95" s="161">
        <v>46207.958333333336</v>
      </c>
      <c r="D95" t="s">
        <v>295</v>
      </c>
      <c r="E95" t="s">
        <v>295</v>
      </c>
      <c r="F95" t="s">
        <v>320</v>
      </c>
      <c r="G95" t="s">
        <v>321</v>
      </c>
      <c r="H95" t="s">
        <v>322</v>
      </c>
      <c r="I95" t="s">
        <v>241</v>
      </c>
      <c r="J95" t="str">
        <f>CONCATENATE(F95,":",K95,":",L95,":",G95,"-",H95)</f>
        <v>AF01:SF03:SF06:W74-W77</v>
      </c>
      <c r="K95" t="str">
        <f t="shared" ref="K95:L102" si="5">VLOOKUP(VALUE(MID(G95,2,2)),$A$1:$H$200,6,FALSE)</f>
        <v>SF03</v>
      </c>
      <c r="L95" t="str">
        <f t="shared" si="5"/>
        <v>SF06</v>
      </c>
    </row>
    <row r="96" spans="1:12">
      <c r="A96">
        <v>90</v>
      </c>
      <c r="B96" s="161">
        <f t="shared" si="2"/>
        <v>46207.5</v>
      </c>
      <c r="C96" s="161">
        <v>46207.791666666664</v>
      </c>
      <c r="D96" t="s">
        <v>295</v>
      </c>
      <c r="E96" t="s">
        <v>295</v>
      </c>
      <c r="F96" t="s">
        <v>323</v>
      </c>
      <c r="G96" t="s">
        <v>324</v>
      </c>
      <c r="H96" t="s">
        <v>325</v>
      </c>
      <c r="I96" t="s">
        <v>252</v>
      </c>
      <c r="J96" t="str">
        <f t="shared" ref="J96:J102" si="6">CONCATENATE(F96,":",K96,":",L96,":",G96,"-",H96)</f>
        <v>AF02:SF01:SF04:W73-W75</v>
      </c>
      <c r="K96" t="str">
        <f t="shared" si="5"/>
        <v>SF01</v>
      </c>
      <c r="L96" t="str">
        <f t="shared" si="5"/>
        <v>SF04</v>
      </c>
    </row>
    <row r="97" spans="1:12">
      <c r="A97">
        <v>91</v>
      </c>
      <c r="B97" s="161">
        <f t="shared" si="2"/>
        <v>46208.666666666664</v>
      </c>
      <c r="C97" s="161">
        <v>46208.916666666664</v>
      </c>
      <c r="D97" t="s">
        <v>295</v>
      </c>
      <c r="E97" t="s">
        <v>295</v>
      </c>
      <c r="F97" t="s">
        <v>326</v>
      </c>
      <c r="G97" t="s">
        <v>327</v>
      </c>
      <c r="H97" t="s">
        <v>328</v>
      </c>
      <c r="I97" t="s">
        <v>224</v>
      </c>
      <c r="J97" t="str">
        <f t="shared" si="6"/>
        <v>AF03:SF02:SF05:W76-W78</v>
      </c>
      <c r="K97" t="str">
        <f t="shared" si="5"/>
        <v>SF02</v>
      </c>
      <c r="L97" t="str">
        <f t="shared" si="5"/>
        <v>SF05</v>
      </c>
    </row>
    <row r="98" spans="1:12">
      <c r="A98">
        <v>92</v>
      </c>
      <c r="B98" s="161">
        <f t="shared" si="2"/>
        <v>46208.791666666672</v>
      </c>
      <c r="C98" s="161">
        <v>46209.083333333336</v>
      </c>
      <c r="D98" t="s">
        <v>295</v>
      </c>
      <c r="E98" t="s">
        <v>295</v>
      </c>
      <c r="F98" t="s">
        <v>329</v>
      </c>
      <c r="G98" t="s">
        <v>330</v>
      </c>
      <c r="H98" t="s">
        <v>331</v>
      </c>
      <c r="I98" t="s">
        <v>228</v>
      </c>
      <c r="J98" t="str">
        <f t="shared" si="6"/>
        <v>AF04:SF07:SF08:W79-W80</v>
      </c>
      <c r="K98" t="str">
        <f t="shared" si="5"/>
        <v>SF07</v>
      </c>
      <c r="L98" t="str">
        <f t="shared" si="5"/>
        <v>SF08</v>
      </c>
    </row>
    <row r="99" spans="1:12">
      <c r="A99">
        <v>93</v>
      </c>
      <c r="B99" s="161">
        <f t="shared" si="2"/>
        <v>46209.583333333336</v>
      </c>
      <c r="C99" s="161">
        <v>46209.875</v>
      </c>
      <c r="D99" t="s">
        <v>295</v>
      </c>
      <c r="E99" t="s">
        <v>295</v>
      </c>
      <c r="F99" t="s">
        <v>332</v>
      </c>
      <c r="G99" t="s">
        <v>333</v>
      </c>
      <c r="H99" t="s">
        <v>334</v>
      </c>
      <c r="I99" t="s">
        <v>247</v>
      </c>
      <c r="J99" t="str">
        <f t="shared" si="6"/>
        <v>AF05:SF12:SF11:W83-W84</v>
      </c>
      <c r="K99" t="str">
        <f t="shared" si="5"/>
        <v>SF12</v>
      </c>
      <c r="L99" t="str">
        <f t="shared" si="5"/>
        <v>SF11</v>
      </c>
    </row>
    <row r="100" spans="1:12">
      <c r="A100">
        <v>94</v>
      </c>
      <c r="B100" s="161">
        <f t="shared" si="2"/>
        <v>46209.708333333336</v>
      </c>
      <c r="C100" s="161">
        <v>46210.083333333336</v>
      </c>
      <c r="D100" t="s">
        <v>295</v>
      </c>
      <c r="E100" t="s">
        <v>295</v>
      </c>
      <c r="F100" t="s">
        <v>335</v>
      </c>
      <c r="G100" t="s">
        <v>336</v>
      </c>
      <c r="H100" t="s">
        <v>337</v>
      </c>
      <c r="I100" t="s">
        <v>269</v>
      </c>
      <c r="J100" t="str">
        <f t="shared" si="6"/>
        <v>AF06:SF10:SF09:W81-W82</v>
      </c>
      <c r="K100" t="str">
        <f t="shared" si="5"/>
        <v>SF10</v>
      </c>
      <c r="L100" t="str">
        <f t="shared" si="5"/>
        <v>SF09</v>
      </c>
    </row>
    <row r="101" spans="1:12">
      <c r="A101">
        <v>95</v>
      </c>
      <c r="B101" s="161">
        <f t="shared" si="2"/>
        <v>46210.5</v>
      </c>
      <c r="C101" s="161">
        <v>46210.75</v>
      </c>
      <c r="D101" t="s">
        <v>295</v>
      </c>
      <c r="E101" t="s">
        <v>295</v>
      </c>
      <c r="F101" t="s">
        <v>338</v>
      </c>
      <c r="G101" t="s">
        <v>339</v>
      </c>
      <c r="H101" t="s">
        <v>340</v>
      </c>
      <c r="I101" t="s">
        <v>244</v>
      </c>
      <c r="J101" t="str">
        <f t="shared" si="6"/>
        <v>AF07:SF15:SF14:W86-W88</v>
      </c>
      <c r="K101" t="str">
        <f t="shared" si="5"/>
        <v>SF15</v>
      </c>
      <c r="L101" t="str">
        <f t="shared" si="5"/>
        <v>SF14</v>
      </c>
    </row>
    <row r="102" spans="1:12">
      <c r="A102">
        <v>96</v>
      </c>
      <c r="B102" s="161">
        <f t="shared" si="2"/>
        <v>46210.541666666664</v>
      </c>
      <c r="C102" s="161">
        <v>46210.916666666664</v>
      </c>
      <c r="D102" t="s">
        <v>295</v>
      </c>
      <c r="E102" t="s">
        <v>295</v>
      </c>
      <c r="F102" t="s">
        <v>341</v>
      </c>
      <c r="G102" t="s">
        <v>342</v>
      </c>
      <c r="H102" t="s">
        <v>343</v>
      </c>
      <c r="I102" t="s">
        <v>251</v>
      </c>
      <c r="J102" t="str">
        <f t="shared" si="6"/>
        <v>AF08:SF13:SF16:W85-W87</v>
      </c>
      <c r="K102" t="str">
        <f t="shared" si="5"/>
        <v>SF13</v>
      </c>
      <c r="L102" t="str">
        <f t="shared" si="5"/>
        <v>SF16</v>
      </c>
    </row>
    <row r="103" spans="1:12">
      <c r="B103" s="161"/>
      <c r="C103" s="161"/>
      <c r="F103" s="158" t="s">
        <v>43</v>
      </c>
    </row>
    <row r="104" spans="1:12">
      <c r="A104">
        <v>97</v>
      </c>
      <c r="B104" s="161">
        <f t="shared" si="2"/>
        <v>46212.666666666664</v>
      </c>
      <c r="C104" s="161">
        <v>46212.916666666664</v>
      </c>
      <c r="D104" t="s">
        <v>295</v>
      </c>
      <c r="E104" t="s">
        <v>295</v>
      </c>
      <c r="F104" t="s">
        <v>344</v>
      </c>
      <c r="G104" t="s">
        <v>345</v>
      </c>
      <c r="H104" t="s">
        <v>346</v>
      </c>
      <c r="I104" t="s">
        <v>237</v>
      </c>
      <c r="J104" t="str">
        <f>CONCATENATE(F104,":",K104,":",L104,":",G104,"-",H104)</f>
        <v>VF01:AF01:AF02:W89-W90</v>
      </c>
      <c r="K104" t="str">
        <f t="shared" ref="K104:L107" si="7">VLOOKUP(VALUE(MID(G104,2,2)),$A$1:$H$200,6,FALSE)</f>
        <v>AF01</v>
      </c>
      <c r="L104" t="str">
        <f t="shared" si="7"/>
        <v>AF02</v>
      </c>
    </row>
    <row r="105" spans="1:12">
      <c r="A105">
        <v>98</v>
      </c>
      <c r="B105" s="161">
        <f t="shared" si="2"/>
        <v>46213.5</v>
      </c>
      <c r="C105" s="161">
        <v>46213.875</v>
      </c>
      <c r="D105" t="s">
        <v>295</v>
      </c>
      <c r="E105" t="s">
        <v>295</v>
      </c>
      <c r="F105" t="s">
        <v>347</v>
      </c>
      <c r="G105" t="s">
        <v>348</v>
      </c>
      <c r="H105" t="s">
        <v>349</v>
      </c>
      <c r="I105" t="s">
        <v>236</v>
      </c>
      <c r="J105" t="str">
        <f>CONCATENATE(F105,":",K105,":",L105,":",G105,"-",H105)</f>
        <v>VF02:AF05:AF06:W93-W94</v>
      </c>
      <c r="K105" t="str">
        <f t="shared" si="7"/>
        <v>AF05</v>
      </c>
      <c r="L105" t="str">
        <f t="shared" si="7"/>
        <v>AF06</v>
      </c>
    </row>
    <row r="106" spans="1:12">
      <c r="A106">
        <v>99</v>
      </c>
      <c r="B106" s="161">
        <f t="shared" si="2"/>
        <v>46214.708333333336</v>
      </c>
      <c r="C106" s="161">
        <v>46214.958333333336</v>
      </c>
      <c r="D106" t="s">
        <v>295</v>
      </c>
      <c r="E106" t="s">
        <v>295</v>
      </c>
      <c r="F106" t="s">
        <v>350</v>
      </c>
      <c r="G106" t="s">
        <v>351</v>
      </c>
      <c r="H106" t="s">
        <v>352</v>
      </c>
      <c r="I106" t="s">
        <v>229</v>
      </c>
      <c r="J106" t="str">
        <f>CONCATENATE(F106,":",K106,":",L106,":",G106,"-",H106)</f>
        <v>VF03:AF03:AF04:W91-W92</v>
      </c>
      <c r="K106" t="str">
        <f t="shared" si="7"/>
        <v>AF03</v>
      </c>
      <c r="L106" t="str">
        <f t="shared" si="7"/>
        <v>AF04</v>
      </c>
    </row>
    <row r="107" spans="1:12">
      <c r="A107">
        <v>100</v>
      </c>
      <c r="B107" s="161">
        <f t="shared" si="2"/>
        <v>46214.833333333336</v>
      </c>
      <c r="C107" s="161">
        <v>46215.125</v>
      </c>
      <c r="D107" t="s">
        <v>295</v>
      </c>
      <c r="E107" t="s">
        <v>295</v>
      </c>
      <c r="F107" t="s">
        <v>353</v>
      </c>
      <c r="G107" t="s">
        <v>354</v>
      </c>
      <c r="H107" t="s">
        <v>355</v>
      </c>
      <c r="I107" t="s">
        <v>255</v>
      </c>
      <c r="J107" t="str">
        <f>CONCATENATE(F107,":",K107,":",L107,":",G107,"-",H107)</f>
        <v>VF04:AF07:AF08:W95-W96</v>
      </c>
      <c r="K107" t="str">
        <f t="shared" si="7"/>
        <v>AF07</v>
      </c>
      <c r="L107" t="str">
        <f t="shared" si="7"/>
        <v>AF08</v>
      </c>
    </row>
    <row r="108" spans="1:12">
      <c r="B108" s="161"/>
      <c r="C108" s="161"/>
      <c r="F108" s="158" t="s">
        <v>54</v>
      </c>
    </row>
    <row r="109" spans="1:12">
      <c r="A109">
        <v>101</v>
      </c>
      <c r="B109" s="161">
        <f t="shared" si="2"/>
        <v>46217.583333333336</v>
      </c>
      <c r="C109" s="161">
        <v>46217.875</v>
      </c>
      <c r="D109" t="s">
        <v>295</v>
      </c>
      <c r="E109" t="s">
        <v>295</v>
      </c>
      <c r="F109" t="s">
        <v>356</v>
      </c>
      <c r="G109" t="s">
        <v>357</v>
      </c>
      <c r="H109" t="s">
        <v>358</v>
      </c>
      <c r="I109" t="s">
        <v>247</v>
      </c>
      <c r="J109" t="str">
        <f t="shared" ref="J109:J114" si="8">CONCATENATE(F109,":",K109,":",L109,":",G109,"-",H109)</f>
        <v>HF01:VF01:VF02:W97-W98</v>
      </c>
      <c r="K109" t="str">
        <f>VLOOKUP(VALUE(MID(G109,2,2)),$A$1:$H$200,6,FALSE)</f>
        <v>VF01</v>
      </c>
      <c r="L109" t="str">
        <f>VLOOKUP(VALUE(MID(H109,2,2)),$A$1:$H$200,6,FALSE)</f>
        <v>VF02</v>
      </c>
    </row>
    <row r="110" spans="1:12">
      <c r="A110">
        <v>102</v>
      </c>
      <c r="B110" s="161">
        <f t="shared" si="2"/>
        <v>46218.625</v>
      </c>
      <c r="C110" s="161">
        <v>46218.875</v>
      </c>
      <c r="D110" t="s">
        <v>295</v>
      </c>
      <c r="E110" t="s">
        <v>295</v>
      </c>
      <c r="F110" t="s">
        <v>359</v>
      </c>
      <c r="G110" t="s">
        <v>360</v>
      </c>
      <c r="H110" t="s">
        <v>361</v>
      </c>
      <c r="I110" t="s">
        <v>244</v>
      </c>
      <c r="J110" t="str">
        <f t="shared" si="8"/>
        <v>HF02:VF03:VF04:W99-W100</v>
      </c>
      <c r="K110" t="str">
        <f>VLOOKUP(VALUE(MID(G110,2,2)),$A$1:$H$200,6,FALSE)</f>
        <v>VF03</v>
      </c>
      <c r="L110" t="str">
        <f>VLOOKUP(VALUE(MID(H110,2,3)),$A$1:$H$200,6,FALSE)</f>
        <v>VF04</v>
      </c>
    </row>
    <row r="111" spans="1:12">
      <c r="B111" s="161"/>
      <c r="C111" s="161"/>
      <c r="F111" s="158" t="s">
        <v>362</v>
      </c>
    </row>
    <row r="112" spans="1:12">
      <c r="A112">
        <v>103</v>
      </c>
      <c r="B112" s="161">
        <f t="shared" si="2"/>
        <v>46221.708333333336</v>
      </c>
      <c r="C112" s="161">
        <v>46221.958333333336</v>
      </c>
      <c r="D112" t="s">
        <v>295</v>
      </c>
      <c r="E112" t="s">
        <v>295</v>
      </c>
      <c r="F112" t="s">
        <v>363</v>
      </c>
      <c r="G112" t="s">
        <v>364</v>
      </c>
      <c r="H112" t="s">
        <v>365</v>
      </c>
      <c r="I112" t="s">
        <v>229</v>
      </c>
      <c r="J112" t="str">
        <f t="shared" si="8"/>
        <v>PL03:HF01:HF02:V101-V102</v>
      </c>
      <c r="K112" t="str">
        <f>VLOOKUP(VALUE(MID(G112,2,3)),$A$1:$H$200,6,FALSE)</f>
        <v>HF01</v>
      </c>
      <c r="L112" t="str">
        <f>VLOOKUP(VALUE(MID(H112,2,3)),$A$1:$H$200,6,FALSE)</f>
        <v>HF02</v>
      </c>
    </row>
    <row r="113" spans="1:12">
      <c r="B113" s="161"/>
      <c r="C113" s="161"/>
      <c r="F113" s="158" t="s">
        <v>61</v>
      </c>
    </row>
    <row r="114" spans="1:12">
      <c r="A114">
        <v>104</v>
      </c>
      <c r="B114" s="161">
        <f t="shared" si="2"/>
        <v>46222.625</v>
      </c>
      <c r="C114" s="161">
        <v>46222.875</v>
      </c>
      <c r="D114" t="s">
        <v>295</v>
      </c>
      <c r="E114" t="s">
        <v>295</v>
      </c>
      <c r="F114" t="s">
        <v>366</v>
      </c>
      <c r="G114" t="s">
        <v>367</v>
      </c>
      <c r="H114" t="s">
        <v>368</v>
      </c>
      <c r="I114" t="s">
        <v>224</v>
      </c>
      <c r="J114" t="str">
        <f t="shared" si="8"/>
        <v>FINALE:HF01:HF02:W101-W102</v>
      </c>
      <c r="K114" t="str">
        <f>VLOOKUP(VALUE(MID(G114,2,3)),$A$1:$H$200,6,FALSE)</f>
        <v>HF01</v>
      </c>
      <c r="L114" t="str">
        <f>VLOOKUP(VALUE(MID(H114,2,3)),$A$1:$H$200,6,FALSE)</f>
        <v>HF02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Liesmich</vt:lpstr>
      <vt:lpstr>Dein Tip</vt:lpstr>
      <vt:lpstr>Bernds Tip</vt:lpstr>
      <vt:lpstr>FIFA</vt:lpstr>
      <vt:lpstr>Spiele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Schubert</dc:creator>
  <cp:lastModifiedBy>bernd</cp:lastModifiedBy>
  <cp:lastPrinted>2006-05-21T10:46:31Z</cp:lastPrinted>
  <dcterms:created xsi:type="dcterms:W3CDTF">2000-06-07T05:43:06Z</dcterms:created>
  <dcterms:modified xsi:type="dcterms:W3CDTF">2026-05-31T06:24:36Z</dcterms:modified>
</cp:coreProperties>
</file>